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5" yWindow="-150" windowWidth="19440" windowHeight="7275" tabRatio="928" activeTab="8"/>
  </bookViews>
  <sheets>
    <sheet name="2015총괄" sheetId="442" r:id="rId1"/>
    <sheet name="2013시설별" sheetId="443" state="veryHidden" r:id="rId2"/>
    <sheet name="2013시설별(변경)" sheetId="444" state="veryHidden" r:id="rId3"/>
    <sheet name="2015 변경내역(충주)" sheetId="431" state="hidden" r:id="rId4"/>
    <sheet name="2015 변경내역(제천)" sheetId="437" state="hidden" r:id="rId5"/>
    <sheet name="2015 변경내역(청주)" sheetId="436" state="hidden" r:id="rId6"/>
    <sheet name="2015 변경내역(보은)" sheetId="438" state="hidden" r:id="rId7"/>
    <sheet name="2015 변경내역(옥천)" sheetId="432" state="hidden" r:id="rId8"/>
    <sheet name="2015 변경내역(영동)" sheetId="433" r:id="rId9"/>
    <sheet name="2015 변경내역(증평)" sheetId="445" state="hidden" r:id="rId10"/>
    <sheet name="2015 변경내역(진천)" sheetId="434" state="hidden" r:id="rId11"/>
    <sheet name="2015 변경내역(괴산)" sheetId="435" state="hidden" r:id="rId12"/>
    <sheet name="2015 변경내역(음성)" sheetId="441" state="hidden" r:id="rId13"/>
    <sheet name="2015 변경내역(단양)" sheetId="440" state="hidden" r:id="rId14"/>
  </sheets>
  <definedNames>
    <definedName name="_xlnm._FilterDatabase" localSheetId="13" hidden="1">'2015 변경내역(단양)'!$A$5:$K$32</definedName>
    <definedName name="_xlnm._FilterDatabase" localSheetId="6" hidden="1">'2015 변경내역(보은)'!$A$5:$K$58</definedName>
    <definedName name="_xlnm._FilterDatabase" localSheetId="7" hidden="1">'2015 변경내역(옥천)'!$A$5:$K$32</definedName>
    <definedName name="_xlnm._FilterDatabase" localSheetId="12" hidden="1">'2015 변경내역(음성)'!$A$5:$K$35</definedName>
    <definedName name="_xlnm._FilterDatabase" localSheetId="4" hidden="1">'2015 변경내역(제천)'!$A$5:$K$40</definedName>
    <definedName name="_xlnm._FilterDatabase" localSheetId="10" hidden="1">'2015 변경내역(진천)'!$A$5:$K$43</definedName>
    <definedName name="_xlnm._FilterDatabase" localSheetId="3" hidden="1">'2015 변경내역(충주)'!$A$6:$K$33</definedName>
    <definedName name="_xlnm.Print_Area" localSheetId="1">'2013시설별'!$A$1:$E$13</definedName>
    <definedName name="_xlnm.Print_Area" localSheetId="2">'2013시설별(변경)'!$A$1:$E$13</definedName>
    <definedName name="_xlnm.Print_Area" localSheetId="11">'2015 변경내역(괴산)'!$A$1:$K$38</definedName>
    <definedName name="_xlnm.Print_Area" localSheetId="13">'2015 변경내역(단양)'!$A$1:$K$32</definedName>
    <definedName name="_xlnm.Print_Area" localSheetId="6">'2015 변경내역(보은)'!$A$1:$K$55</definedName>
    <definedName name="_xlnm.Print_Area" localSheetId="8">'2015 변경내역(영동)'!$A$1:$K$41</definedName>
    <definedName name="_xlnm.Print_Area" localSheetId="7">'2015 변경내역(옥천)'!$A$1:$K$32</definedName>
    <definedName name="_xlnm.Print_Area" localSheetId="12">'2015 변경내역(음성)'!$A$1:$K$47</definedName>
    <definedName name="_xlnm.Print_Area" localSheetId="4">'2015 변경내역(제천)'!$A$1:$K$51</definedName>
    <definedName name="_xlnm.Print_Area" localSheetId="9">'2015 변경내역(증평)'!$A$1:$K$10</definedName>
    <definedName name="_xlnm.Print_Area" localSheetId="10">'2015 변경내역(진천)'!$A$1:$K$34</definedName>
    <definedName name="_xlnm.Print_Area" localSheetId="5">'2015 변경내역(청주)'!$A$1:$K$54</definedName>
    <definedName name="_xlnm.Print_Area" localSheetId="3">'2015 변경내역(충주)'!$A$1:$K$43</definedName>
    <definedName name="_xlnm.Print_Area" localSheetId="0">'2015총괄'!$A$2:$H$17</definedName>
    <definedName name="_xlnm.Print_Titles" localSheetId="11">'2015 변경내역(괴산)'!$1:$4</definedName>
    <definedName name="_xlnm.Print_Titles" localSheetId="13">'2015 변경내역(단양)'!$1:$4</definedName>
    <definedName name="_xlnm.Print_Titles" localSheetId="6">'2015 변경내역(보은)'!$1:$4</definedName>
    <definedName name="_xlnm.Print_Titles" localSheetId="8">'2015 변경내역(영동)'!$1:$4</definedName>
    <definedName name="_xlnm.Print_Titles" localSheetId="7">'2015 변경내역(옥천)'!$1:$4</definedName>
    <definedName name="_xlnm.Print_Titles" localSheetId="12">'2015 변경내역(음성)'!$1:$4</definedName>
    <definedName name="_xlnm.Print_Titles" localSheetId="4">'2015 변경내역(제천)'!$1:$4</definedName>
    <definedName name="_xlnm.Print_Titles" localSheetId="9">'2015 변경내역(증평)'!$1:$4</definedName>
    <definedName name="_xlnm.Print_Titles" localSheetId="10">'2015 변경내역(진천)'!$1:$4</definedName>
    <definedName name="_xlnm.Print_Titles" localSheetId="5">'2015 변경내역(청주)'!$1:$4</definedName>
    <definedName name="_xlnm.Print_Titles" localSheetId="3">'2015 변경내역(충주)'!$1:$4</definedName>
  </definedNames>
  <calcPr calcId="124519"/>
</workbook>
</file>

<file path=xl/calcChain.xml><?xml version="1.0" encoding="utf-8"?>
<calcChain xmlns="http://schemas.openxmlformats.org/spreadsheetml/2006/main">
  <c r="I6" i="438"/>
  <c r="H6"/>
  <c r="G6"/>
  <c r="E6"/>
  <c r="H6" i="440"/>
  <c r="I6"/>
  <c r="G6"/>
  <c r="E6"/>
  <c r="C13" i="442"/>
  <c r="D13"/>
  <c r="E13"/>
  <c r="F13"/>
  <c r="G13"/>
  <c r="B13"/>
  <c r="W14" i="440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41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35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34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U14" i="445"/>
  <c r="U13"/>
  <c r="U12"/>
  <c r="U11"/>
  <c r="U10"/>
  <c r="U9"/>
  <c r="U8"/>
  <c r="W14" i="433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32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38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2" i="436"/>
  <c r="V12"/>
  <c r="U12"/>
  <c r="T12"/>
  <c r="S12"/>
  <c r="R12"/>
  <c r="U15"/>
  <c r="R15"/>
  <c r="U14"/>
  <c r="R14"/>
  <c r="U13"/>
  <c r="R13"/>
  <c r="U11"/>
  <c r="R11"/>
  <c r="U10"/>
  <c r="R10"/>
  <c r="U9"/>
  <c r="R9"/>
  <c r="U8"/>
  <c r="R8"/>
  <c r="W14" i="437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  <c r="W8"/>
  <c r="V8"/>
  <c r="U8"/>
  <c r="T8"/>
  <c r="S8"/>
  <c r="R8"/>
  <c r="W14" i="431"/>
  <c r="W10"/>
  <c r="V14"/>
  <c r="V10"/>
  <c r="U14"/>
  <c r="U10"/>
  <c r="T14"/>
  <c r="T10"/>
  <c r="S14"/>
  <c r="S10"/>
  <c r="R14"/>
  <c r="R10"/>
  <c r="U13"/>
  <c r="R13"/>
  <c r="U12"/>
  <c r="R12"/>
  <c r="U11"/>
  <c r="R11"/>
  <c r="U9"/>
  <c r="R9"/>
  <c r="U8"/>
  <c r="R8"/>
  <c r="I6" i="441"/>
  <c r="H6"/>
  <c r="G6"/>
  <c r="E6"/>
  <c r="E5"/>
  <c r="I6" i="435"/>
  <c r="H6"/>
  <c r="G6"/>
  <c r="E6"/>
  <c r="I6" i="434"/>
  <c r="H6"/>
  <c r="G6"/>
  <c r="E6"/>
  <c r="I6" i="445"/>
  <c r="H6"/>
  <c r="G6"/>
  <c r="E6"/>
  <c r="I5"/>
  <c r="E5"/>
  <c r="G5"/>
  <c r="H5"/>
  <c r="I6" i="433"/>
  <c r="H6"/>
  <c r="G6"/>
  <c r="E6"/>
  <c r="I6" i="432"/>
  <c r="H6"/>
  <c r="G6"/>
  <c r="E6"/>
  <c r="I5"/>
  <c r="H5"/>
  <c r="G5"/>
  <c r="E5"/>
  <c r="I5" i="438"/>
  <c r="H5"/>
  <c r="G5"/>
  <c r="E5"/>
  <c r="I6" i="436"/>
  <c r="H6"/>
  <c r="G6"/>
  <c r="E6"/>
  <c r="I5"/>
  <c r="H5"/>
  <c r="G5"/>
  <c r="E5"/>
  <c r="G6" i="431"/>
  <c r="I5"/>
  <c r="I6"/>
  <c r="H6"/>
  <c r="E6"/>
  <c r="E6" i="437"/>
  <c r="H6"/>
  <c r="I6"/>
  <c r="G6"/>
  <c r="H5" i="440"/>
  <c r="I5"/>
  <c r="G5"/>
  <c r="E5"/>
  <c r="H5" i="441"/>
  <c r="I5"/>
  <c r="H5" i="435"/>
  <c r="I5"/>
  <c r="R15" i="440" l="1"/>
  <c r="B17" i="442" s="1"/>
  <c r="U15" i="441"/>
  <c r="E16" i="442" s="1"/>
  <c r="V15" i="435"/>
  <c r="F15" i="442" s="1"/>
  <c r="W15" i="435"/>
  <c r="G15" i="442" s="1"/>
  <c r="U15" i="433"/>
  <c r="E12" i="442" s="1"/>
  <c r="T15" i="432"/>
  <c r="D11" i="442" s="1"/>
  <c r="R15" i="432"/>
  <c r="B11" i="442" s="1"/>
  <c r="V15" i="432"/>
  <c r="F11" i="442" s="1"/>
  <c r="U15" i="438"/>
  <c r="E10" i="442" s="1"/>
  <c r="W15" i="438"/>
  <c r="G10" i="442" s="1"/>
  <c r="S15" i="437"/>
  <c r="C8" i="442" s="1"/>
  <c r="W15" i="437"/>
  <c r="G8" i="442" s="1"/>
  <c r="U15" i="432"/>
  <c r="E11" i="442" s="1"/>
  <c r="W15" i="432"/>
  <c r="G11" i="442" s="1"/>
  <c r="S15" i="432"/>
  <c r="C11" i="442" s="1"/>
  <c r="V15" i="440"/>
  <c r="F17" i="442" s="1"/>
  <c r="W15" i="440"/>
  <c r="G17" i="442" s="1"/>
  <c r="S15" i="440"/>
  <c r="C17" i="442" s="1"/>
  <c r="U15" i="440"/>
  <c r="E17" i="442" s="1"/>
  <c r="T15" i="440"/>
  <c r="D17" i="442" s="1"/>
  <c r="R15" i="441"/>
  <c r="B16" i="442" s="1"/>
  <c r="T15" i="441"/>
  <c r="D16" i="442" s="1"/>
  <c r="W15" i="441"/>
  <c r="G16" i="442" s="1"/>
  <c r="V15" i="441"/>
  <c r="F16" i="442" s="1"/>
  <c r="S15" i="441"/>
  <c r="C16" i="442" s="1"/>
  <c r="R15" i="435"/>
  <c r="B15" i="442" s="1"/>
  <c r="U15" i="435"/>
  <c r="E15" i="442" s="1"/>
  <c r="S15" i="435"/>
  <c r="C15" i="442" s="1"/>
  <c r="T15" i="435"/>
  <c r="D15" i="442" s="1"/>
  <c r="R15" i="434"/>
  <c r="B14" i="442" s="1"/>
  <c r="W15" i="434"/>
  <c r="G14" i="442" s="1"/>
  <c r="V15" i="434"/>
  <c r="F14" i="442" s="1"/>
  <c r="U15" i="434"/>
  <c r="E14" i="442" s="1"/>
  <c r="T15" i="434"/>
  <c r="D14" i="442" s="1"/>
  <c r="S15" i="434"/>
  <c r="C14" i="442" s="1"/>
  <c r="U15" i="445"/>
  <c r="R15" i="433"/>
  <c r="B12" i="442" s="1"/>
  <c r="S15" i="433"/>
  <c r="C12" i="442" s="1"/>
  <c r="T15" i="433"/>
  <c r="D12" i="442" s="1"/>
  <c r="V15" i="433"/>
  <c r="F12" i="442" s="1"/>
  <c r="W15" i="433"/>
  <c r="G12" i="442" s="1"/>
  <c r="S15" i="438"/>
  <c r="C10" i="442" s="1"/>
  <c r="R15" i="438"/>
  <c r="B10" i="442" s="1"/>
  <c r="T15" i="438"/>
  <c r="D10" i="442" s="1"/>
  <c r="V15" i="438"/>
  <c r="F10" i="442" s="1"/>
  <c r="R16" i="436"/>
  <c r="B9" i="442" s="1"/>
  <c r="U16" i="436"/>
  <c r="E9" i="442" s="1"/>
  <c r="U15" i="437"/>
  <c r="E8" i="442" s="1"/>
  <c r="R15" i="437"/>
  <c r="B8" i="442" s="1"/>
  <c r="T15" i="437"/>
  <c r="D8" i="442" s="1"/>
  <c r="V15" i="437"/>
  <c r="F8" i="442" s="1"/>
  <c r="S12" i="431"/>
  <c r="W8"/>
  <c r="W11"/>
  <c r="T8"/>
  <c r="T13"/>
  <c r="V8"/>
  <c r="V11"/>
  <c r="V13"/>
  <c r="U15"/>
  <c r="E7" i="442" s="1"/>
  <c r="R15" i="431"/>
  <c r="B7" i="442" s="1"/>
  <c r="H5" i="433"/>
  <c r="E5"/>
  <c r="H5" i="437"/>
  <c r="I5"/>
  <c r="E5"/>
  <c r="G5" i="441"/>
  <c r="G5" i="435"/>
  <c r="H5" i="434"/>
  <c r="I5"/>
  <c r="G5"/>
  <c r="E5"/>
  <c r="I5" i="433"/>
  <c r="G5" i="437"/>
  <c r="E5" i="435"/>
  <c r="W13" i="431" l="1"/>
  <c r="V9"/>
  <c r="W12"/>
  <c r="T9"/>
  <c r="T11"/>
  <c r="W9"/>
  <c r="S11"/>
  <c r="V12"/>
  <c r="S9"/>
  <c r="T12"/>
  <c r="S13"/>
  <c r="S8"/>
  <c r="E5"/>
  <c r="H5"/>
  <c r="G5"/>
  <c r="C11" i="444"/>
  <c r="D12"/>
  <c r="C9" i="443"/>
  <c r="G5" i="433"/>
  <c r="V15" i="436" l="1"/>
  <c r="V13"/>
  <c r="V10"/>
  <c r="T9"/>
  <c r="V8"/>
  <c r="W15"/>
  <c r="W13"/>
  <c r="S10"/>
  <c r="W8"/>
  <c r="T14"/>
  <c r="T11"/>
  <c r="S15"/>
  <c r="S13"/>
  <c r="W10"/>
  <c r="S8"/>
  <c r="W9"/>
  <c r="W14"/>
  <c r="V11"/>
  <c r="S9"/>
  <c r="S14"/>
  <c r="T10"/>
  <c r="W11"/>
  <c r="V9"/>
  <c r="V14"/>
  <c r="T15"/>
  <c r="S11"/>
  <c r="T8"/>
  <c r="T13"/>
  <c r="V15" i="431"/>
  <c r="F7" i="442" s="1"/>
  <c r="S15" i="431"/>
  <c r="C7" i="442" s="1"/>
  <c r="T15" i="431"/>
  <c r="D7" i="442" s="1"/>
  <c r="W15" i="431"/>
  <c r="G7" i="442" s="1"/>
  <c r="D8" i="444"/>
  <c r="C11" i="443"/>
  <c r="C12"/>
  <c r="C10" i="444"/>
  <c r="D9" i="443"/>
  <c r="C10"/>
  <c r="D11"/>
  <c r="D7"/>
  <c r="C8" i="444"/>
  <c r="C7"/>
  <c r="C12"/>
  <c r="C9"/>
  <c r="D8" i="443"/>
  <c r="D10" i="444"/>
  <c r="D12" i="443"/>
  <c r="D10"/>
  <c r="D11" i="444"/>
  <c r="C8" i="443"/>
  <c r="J13" i="442"/>
  <c r="C7" i="443"/>
  <c r="D9" i="444"/>
  <c r="D6" i="443"/>
  <c r="D7" i="444"/>
  <c r="V16" i="436" l="1"/>
  <c r="F9" i="442" s="1"/>
  <c r="W16" i="436"/>
  <c r="G9" i="442" s="1"/>
  <c r="G6" s="1"/>
  <c r="T16" i="436"/>
  <c r="D9" i="442" s="1"/>
  <c r="S16" i="436"/>
  <c r="C9" i="442" s="1"/>
  <c r="C6" s="1"/>
  <c r="J17"/>
  <c r="J16"/>
  <c r="C13" i="444"/>
  <c r="J15" i="442"/>
  <c r="J14"/>
  <c r="J12"/>
  <c r="J11"/>
  <c r="D6"/>
  <c r="J10"/>
  <c r="J8"/>
  <c r="C6" i="443"/>
  <c r="C6" i="444"/>
  <c r="D6"/>
  <c r="D13"/>
  <c r="F6" i="442"/>
  <c r="J7"/>
  <c r="B10" i="444"/>
  <c r="J9" i="442" l="1"/>
  <c r="I15"/>
  <c r="B11" i="444"/>
  <c r="B11" i="443"/>
  <c r="B8" i="444"/>
  <c r="B12" i="443"/>
  <c r="I13" i="442"/>
  <c r="I10"/>
  <c r="I11"/>
  <c r="I9"/>
  <c r="B12" i="444"/>
  <c r="B9"/>
  <c r="B9" i="443"/>
  <c r="I8" i="442"/>
  <c r="B7" i="444"/>
  <c r="I17" i="442"/>
  <c r="B7" i="443"/>
  <c r="I16" i="442"/>
  <c r="I12"/>
  <c r="B10" i="443"/>
  <c r="B8"/>
  <c r="B6" i="444" l="1"/>
  <c r="B6" i="443"/>
  <c r="B6" i="442"/>
  <c r="B13" i="444"/>
  <c r="I14" i="442"/>
  <c r="E6" l="1"/>
  <c r="I7"/>
  <c r="T10" i="445"/>
  <c r="W14"/>
  <c r="W11"/>
  <c r="V14"/>
  <c r="S14"/>
  <c r="V13"/>
  <c r="W9"/>
  <c r="W10"/>
  <c r="T14"/>
  <c r="S10"/>
  <c r="T13"/>
  <c r="V11"/>
  <c r="T11"/>
  <c r="S13"/>
  <c r="S9"/>
  <c r="T9"/>
  <c r="V12"/>
  <c r="W13"/>
  <c r="V10"/>
  <c r="V9"/>
  <c r="S11"/>
  <c r="S12"/>
  <c r="R11"/>
  <c r="R12"/>
  <c r="R9"/>
  <c r="R13"/>
  <c r="R10"/>
  <c r="R14"/>
  <c r="T8"/>
  <c r="V8"/>
  <c r="W12"/>
  <c r="R8"/>
  <c r="W8"/>
  <c r="T12"/>
  <c r="S8"/>
  <c r="R15" l="1"/>
  <c r="S15"/>
  <c r="W15"/>
  <c r="T15"/>
  <c r="V15"/>
</calcChain>
</file>

<file path=xl/comments1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10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11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2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  <comment ref="N5" authorId="0">
      <text>
        <r>
          <rPr>
            <b/>
            <sz val="9"/>
            <color indexed="81"/>
            <rFont val="굴림"/>
            <family val="3"/>
            <charset val="129"/>
          </rPr>
          <t>변경으로 증된 필지는 삭제할 것</t>
        </r>
      </text>
    </comment>
  </commentList>
</comments>
</file>

<file path=xl/comments3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4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5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6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7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8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comments9.xml><?xml version="1.0" encoding="utf-8"?>
<comments xmlns="http://schemas.openxmlformats.org/spreadsheetml/2006/main">
  <authors>
    <author>오덕근</author>
  </authors>
  <commentList>
    <comment ref="K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sharedStrings.xml><?xml version="1.0" encoding="utf-8"?>
<sst xmlns="http://schemas.openxmlformats.org/spreadsheetml/2006/main" count="3483" uniqueCount="796">
  <si>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</si>
  <si>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</si>
  <si>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</si>
  <si>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도면번호</t>
    <phoneticPr fontId="3" type="noConversion"/>
  </si>
  <si>
    <t>비  고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</si>
  <si>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</si>
  <si>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</si>
  <si>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</si>
  <si>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</si>
  <si>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</si>
  <si>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소계</t>
    <phoneticPr fontId="3" type="noConversion"/>
  </si>
  <si>
    <t>필</t>
    <phoneticPr fontId="3" type="noConversion"/>
  </si>
  <si>
    <t>필</t>
    <phoneticPr fontId="3" type="noConversion"/>
  </si>
  <si>
    <t>합계</t>
    <phoneticPr fontId="3" type="noConversion"/>
  </si>
  <si>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</si>
  <si>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</si>
  <si>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</si>
  <si>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도면번호</t>
    <phoneticPr fontId="3" type="noConversion"/>
  </si>
  <si>
    <t>비  고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</si>
  <si>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</si>
  <si>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</si>
  <si>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</si>
  <si>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</si>
  <si>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</si>
  <si>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합계</t>
    <phoneticPr fontId="3" type="noConversion"/>
  </si>
  <si>
    <t>필</t>
    <phoneticPr fontId="3" type="noConversion"/>
  </si>
  <si>
    <t>옥천</t>
    <phoneticPr fontId="3" type="noConversion"/>
  </si>
  <si>
    <t>계류보전</t>
    <phoneticPr fontId="3" type="noConversion"/>
  </si>
  <si>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</si>
  <si>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</si>
  <si>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</si>
  <si>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도면번호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</si>
  <si>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</si>
  <si>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</si>
  <si>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</si>
  <si>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</si>
  <si>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</si>
  <si>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합계</t>
    <phoneticPr fontId="3" type="noConversion"/>
  </si>
  <si>
    <t>필</t>
    <phoneticPr fontId="3" type="noConversion"/>
  </si>
  <si>
    <t>영동</t>
    <phoneticPr fontId="3" type="noConversion"/>
  </si>
  <si>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</si>
  <si>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</si>
  <si>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</si>
  <si>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도면번호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</si>
  <si>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</si>
  <si>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</si>
  <si>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</si>
  <si>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</si>
  <si>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</si>
  <si>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진천</t>
    <phoneticPr fontId="3" type="noConversion"/>
  </si>
  <si>
    <t>괴산</t>
    <phoneticPr fontId="3" type="noConversion"/>
  </si>
  <si>
    <t>제천</t>
    <phoneticPr fontId="3" type="noConversion"/>
  </si>
  <si>
    <t>시 · 군</t>
    <phoneticPr fontId="3" type="noConversion"/>
  </si>
  <si>
    <t>당초</t>
    <phoneticPr fontId="3" type="noConversion"/>
  </si>
  <si>
    <t>변경</t>
    <phoneticPr fontId="3" type="noConversion"/>
  </si>
  <si>
    <t>비고</t>
    <phoneticPr fontId="11" type="noConversion"/>
  </si>
  <si>
    <t>필지수</t>
    <phoneticPr fontId="11" type="noConversion"/>
  </si>
  <si>
    <t>지적(㎡)</t>
    <phoneticPr fontId="3" type="noConversion"/>
  </si>
  <si>
    <t>지정면적(㎡)</t>
    <phoneticPr fontId="3" type="noConversion"/>
  </si>
  <si>
    <t>필지수</t>
    <phoneticPr fontId="3" type="noConversion"/>
  </si>
  <si>
    <t>소계</t>
    <phoneticPr fontId="3" type="noConversion"/>
  </si>
  <si>
    <t>충주</t>
    <phoneticPr fontId="3" type="noConversion"/>
  </si>
  <si>
    <t>제천</t>
    <phoneticPr fontId="3" type="noConversion"/>
  </si>
  <si>
    <t>보은</t>
    <phoneticPr fontId="3" type="noConversion"/>
  </si>
  <si>
    <t>옥천</t>
    <phoneticPr fontId="3" type="noConversion"/>
  </si>
  <si>
    <t>영동</t>
    <phoneticPr fontId="3" type="noConversion"/>
  </si>
  <si>
    <t>진천</t>
    <phoneticPr fontId="3" type="noConversion"/>
  </si>
  <si>
    <t>괴산</t>
    <phoneticPr fontId="3" type="noConversion"/>
  </si>
  <si>
    <t>음성</t>
    <phoneticPr fontId="3" type="noConversion"/>
  </si>
  <si>
    <t>단양</t>
    <phoneticPr fontId="3" type="noConversion"/>
  </si>
  <si>
    <t>비고</t>
    <phoneticPr fontId="11" type="noConversion"/>
  </si>
  <si>
    <t>지정면적(㎡)</t>
    <phoneticPr fontId="3" type="noConversion"/>
  </si>
  <si>
    <t>필지수</t>
    <phoneticPr fontId="3" type="noConversion"/>
  </si>
  <si>
    <t>사업별</t>
    <phoneticPr fontId="3" type="noConversion"/>
  </si>
  <si>
    <t>현황</t>
    <phoneticPr fontId="3" type="noConversion"/>
  </si>
  <si>
    <t>당초지정면적
(㎡)</t>
    <phoneticPr fontId="3" type="noConversion"/>
  </si>
  <si>
    <t>변경지정면적
(㎡)</t>
    <phoneticPr fontId="3" type="noConversion"/>
  </si>
  <si>
    <t>변경지정면적
(㎡)</t>
    <phoneticPr fontId="3" type="noConversion"/>
  </si>
  <si>
    <t>천</t>
    <phoneticPr fontId="14" type="noConversion"/>
  </si>
  <si>
    <t>전</t>
    <phoneticPr fontId="14" type="noConversion"/>
  </si>
  <si>
    <t>답</t>
    <phoneticPr fontId="14" type="noConversion"/>
  </si>
  <si>
    <t>임</t>
    <phoneticPr fontId="14" type="noConversion"/>
  </si>
  <si>
    <t>구</t>
    <phoneticPr fontId="14" type="noConversion"/>
  </si>
  <si>
    <t>도</t>
    <phoneticPr fontId="14" type="noConversion"/>
  </si>
  <si>
    <t>옥천</t>
    <phoneticPr fontId="14" type="noConversion"/>
  </si>
  <si>
    <t>고시번호</t>
    <phoneticPr fontId="3" type="noConversion"/>
  </si>
  <si>
    <t>사방댐</t>
    <phoneticPr fontId="3" type="noConversion"/>
  </si>
  <si>
    <t>증평</t>
    <phoneticPr fontId="3" type="noConversion"/>
  </si>
  <si>
    <t>진천</t>
    <phoneticPr fontId="14" type="noConversion"/>
  </si>
  <si>
    <t>산림유역관리</t>
    <phoneticPr fontId="3" type="noConversion"/>
  </si>
  <si>
    <t>산지보전</t>
    <phoneticPr fontId="3" type="noConversion"/>
  </si>
  <si>
    <t>산사태예방</t>
    <phoneticPr fontId="3" type="noConversion"/>
  </si>
  <si>
    <t>산지사방</t>
    <phoneticPr fontId="3" type="noConversion"/>
  </si>
  <si>
    <t>계류보전</t>
    <phoneticPr fontId="3" type="noConversion"/>
  </si>
  <si>
    <t>사방댐</t>
    <phoneticPr fontId="3" type="noConversion"/>
  </si>
  <si>
    <t>물가두기댐</t>
    <phoneticPr fontId="11" type="noConversion"/>
  </si>
  <si>
    <t>.</t>
    <phoneticPr fontId="11" type="noConversion"/>
  </si>
  <si>
    <t>2013년도 사방지 지정현황(당초)</t>
    <phoneticPr fontId="3" type="noConversion"/>
  </si>
  <si>
    <t>2013년도 사방지 지정현황(변경)</t>
    <phoneticPr fontId="3" type="noConversion"/>
  </si>
  <si>
    <t>증평</t>
    <phoneticPr fontId="14" type="noConversion"/>
  </si>
  <si>
    <t>변경계</t>
    <phoneticPr fontId="3" type="noConversion"/>
  </si>
  <si>
    <t>충주</t>
    <phoneticPr fontId="14" type="noConversion"/>
  </si>
  <si>
    <t>임</t>
    <phoneticPr fontId="14" type="noConversion"/>
  </si>
  <si>
    <t>사방댐</t>
    <phoneticPr fontId="3" type="noConversion"/>
  </si>
  <si>
    <t>122</t>
    <phoneticPr fontId="14" type="noConversion"/>
  </si>
  <si>
    <t>계류보전</t>
    <phoneticPr fontId="3" type="noConversion"/>
  </si>
  <si>
    <t>노은</t>
    <phoneticPr fontId="14" type="noConversion"/>
  </si>
  <si>
    <t>산44</t>
    <phoneticPr fontId="14" type="noConversion"/>
  </si>
  <si>
    <t>문성</t>
    <phoneticPr fontId="14" type="noConversion"/>
  </si>
  <si>
    <t>산67-1</t>
    <phoneticPr fontId="14" type="noConversion"/>
  </si>
  <si>
    <t>산척</t>
    <phoneticPr fontId="14" type="noConversion"/>
  </si>
  <si>
    <t>제천</t>
    <phoneticPr fontId="14" type="noConversion"/>
  </si>
  <si>
    <t>봉양</t>
    <phoneticPr fontId="14" type="noConversion"/>
  </si>
  <si>
    <t>송학</t>
    <phoneticPr fontId="14" type="noConversion"/>
  </si>
  <si>
    <t>오미</t>
    <phoneticPr fontId="14" type="noConversion"/>
  </si>
  <si>
    <t>산40</t>
    <phoneticPr fontId="14" type="noConversion"/>
  </si>
  <si>
    <t>영동</t>
    <phoneticPr fontId="14" type="noConversion"/>
  </si>
  <si>
    <t>증평</t>
    <phoneticPr fontId="14" type="noConversion"/>
  </si>
  <si>
    <t>남차</t>
    <phoneticPr fontId="14" type="noConversion"/>
  </si>
  <si>
    <t>사방댐</t>
    <phoneticPr fontId="3" type="noConversion"/>
  </si>
  <si>
    <t>음성</t>
    <phoneticPr fontId="14" type="noConversion"/>
  </si>
  <si>
    <t>단양</t>
    <phoneticPr fontId="14" type="noConversion"/>
  </si>
  <si>
    <t xml:space="preserve"> </t>
    <phoneticPr fontId="3" type="noConversion"/>
  </si>
  <si>
    <t>청주</t>
  </si>
  <si>
    <t>청주</t>
    <phoneticPr fontId="3" type="noConversion"/>
  </si>
  <si>
    <t>청주</t>
    <phoneticPr fontId="3" type="noConversion"/>
  </si>
  <si>
    <t>2015-1</t>
    <phoneticPr fontId="14" type="noConversion"/>
  </si>
  <si>
    <t>임</t>
    <phoneticPr fontId="14" type="noConversion"/>
  </si>
  <si>
    <t>노은</t>
    <phoneticPr fontId="14" type="noConversion"/>
  </si>
  <si>
    <t>수안보</t>
    <phoneticPr fontId="14" type="noConversion"/>
  </si>
  <si>
    <t>온천</t>
    <phoneticPr fontId="14" type="noConversion"/>
  </si>
  <si>
    <t>2015-2</t>
    <phoneticPr fontId="14" type="noConversion"/>
  </si>
  <si>
    <t>충주</t>
    <phoneticPr fontId="3" type="noConversion"/>
  </si>
  <si>
    <t>노은</t>
    <phoneticPr fontId="3" type="noConversion"/>
  </si>
  <si>
    <t>천</t>
    <phoneticPr fontId="3" type="noConversion"/>
  </si>
  <si>
    <t>답</t>
    <phoneticPr fontId="14" type="noConversion"/>
  </si>
  <si>
    <t>구</t>
    <phoneticPr fontId="14" type="noConversion"/>
  </si>
  <si>
    <t>2015-3</t>
    <phoneticPr fontId="14" type="noConversion"/>
  </si>
  <si>
    <t>충주</t>
    <phoneticPr fontId="3" type="noConversion"/>
  </si>
  <si>
    <t>수안보</t>
    <phoneticPr fontId="3" type="noConversion"/>
  </si>
  <si>
    <t>전</t>
    <phoneticPr fontId="3" type="noConversion"/>
  </si>
  <si>
    <t>944</t>
    <phoneticPr fontId="14" type="noConversion"/>
  </si>
  <si>
    <t>산척</t>
    <phoneticPr fontId="14" type="noConversion"/>
  </si>
  <si>
    <t>석천</t>
    <phoneticPr fontId="14" type="noConversion"/>
  </si>
  <si>
    <t>명서</t>
    <phoneticPr fontId="14" type="noConversion"/>
  </si>
  <si>
    <t>산118-1</t>
    <phoneticPr fontId="14" type="noConversion"/>
  </si>
  <si>
    <t>산76-1</t>
    <phoneticPr fontId="14" type="noConversion"/>
  </si>
  <si>
    <t>산70</t>
    <phoneticPr fontId="14" type="noConversion"/>
  </si>
  <si>
    <t>산71</t>
    <phoneticPr fontId="14" type="noConversion"/>
  </si>
  <si>
    <t>133</t>
    <phoneticPr fontId="3" type="noConversion"/>
  </si>
  <si>
    <t>898</t>
    <phoneticPr fontId="3" type="noConversion"/>
  </si>
  <si>
    <t>전</t>
    <phoneticPr fontId="14" type="noConversion"/>
  </si>
  <si>
    <t>산72</t>
    <phoneticPr fontId="14" type="noConversion"/>
  </si>
  <si>
    <t>산63</t>
    <phoneticPr fontId="14" type="noConversion"/>
  </si>
  <si>
    <t>산71</t>
    <phoneticPr fontId="3" type="noConversion"/>
  </si>
  <si>
    <t>2015-9</t>
    <phoneticPr fontId="14" type="noConversion"/>
  </si>
  <si>
    <t>2015-4</t>
    <phoneticPr fontId="14" type="noConversion"/>
  </si>
  <si>
    <t>2015-5</t>
    <phoneticPr fontId="14" type="noConversion"/>
  </si>
  <si>
    <t>계류보전</t>
    <phoneticPr fontId="3" type="noConversion"/>
  </si>
  <si>
    <t>수안보</t>
    <phoneticPr fontId="14" type="noConversion"/>
  </si>
  <si>
    <t>온천</t>
    <phoneticPr fontId="14" type="noConversion"/>
  </si>
  <si>
    <t>산6</t>
    <phoneticPr fontId="14" type="noConversion"/>
  </si>
  <si>
    <t>충주</t>
    <phoneticPr fontId="14" type="noConversion"/>
  </si>
  <si>
    <t>산6</t>
    <phoneticPr fontId="14" type="noConversion"/>
  </si>
  <si>
    <t>산13-44</t>
    <phoneticPr fontId="14" type="noConversion"/>
  </si>
  <si>
    <t>1</t>
    <phoneticPr fontId="14" type="noConversion"/>
  </si>
  <si>
    <t>2</t>
    <phoneticPr fontId="14" type="noConversion"/>
  </si>
  <si>
    <t>3</t>
    <phoneticPr fontId="14" type="noConversion"/>
  </si>
  <si>
    <t>4</t>
    <phoneticPr fontId="14" type="noConversion"/>
  </si>
  <si>
    <t>943</t>
    <phoneticPr fontId="3" type="noConversion"/>
  </si>
  <si>
    <t>도</t>
    <phoneticPr fontId="14" type="noConversion"/>
  </si>
  <si>
    <t>노은</t>
    <phoneticPr fontId="3" type="noConversion"/>
  </si>
  <si>
    <t>문성</t>
    <phoneticPr fontId="3" type="noConversion"/>
  </si>
  <si>
    <t>112</t>
    <phoneticPr fontId="3" type="noConversion"/>
  </si>
  <si>
    <t>천</t>
    <phoneticPr fontId="3" type="noConversion"/>
  </si>
  <si>
    <t>113</t>
    <phoneticPr fontId="14" type="noConversion"/>
  </si>
  <si>
    <t>수룡</t>
    <phoneticPr fontId="14" type="noConversion"/>
  </si>
  <si>
    <t>산28</t>
    <phoneticPr fontId="14" type="noConversion"/>
  </si>
  <si>
    <t>산28-1</t>
    <phoneticPr fontId="14" type="noConversion"/>
  </si>
  <si>
    <t>산71-3</t>
    <phoneticPr fontId="14" type="noConversion"/>
  </si>
  <si>
    <t>사후관리</t>
    <phoneticPr fontId="3" type="noConversion"/>
  </si>
  <si>
    <t>사방댐</t>
    <phoneticPr fontId="3" type="noConversion"/>
  </si>
  <si>
    <t>134-1</t>
    <phoneticPr fontId="14" type="noConversion"/>
  </si>
  <si>
    <t>512</t>
    <phoneticPr fontId="14" type="noConversion"/>
  </si>
  <si>
    <t>233</t>
    <phoneticPr fontId="14" type="noConversion"/>
  </si>
  <si>
    <t>2015-7</t>
    <phoneticPr fontId="14" type="noConversion"/>
  </si>
  <si>
    <t>2015-8</t>
    <phoneticPr fontId="14" type="noConversion"/>
  </si>
  <si>
    <t>백운</t>
    <phoneticPr fontId="14" type="noConversion"/>
  </si>
  <si>
    <t>방학</t>
    <phoneticPr fontId="14" type="noConversion"/>
  </si>
  <si>
    <t>1058</t>
    <phoneticPr fontId="14" type="noConversion"/>
  </si>
  <si>
    <t>천</t>
    <phoneticPr fontId="14" type="noConversion"/>
  </si>
  <si>
    <t>산33-1</t>
    <phoneticPr fontId="14" type="noConversion"/>
  </si>
  <si>
    <t>제천</t>
    <phoneticPr fontId="3" type="noConversion"/>
  </si>
  <si>
    <t>송학</t>
    <phoneticPr fontId="3" type="noConversion"/>
  </si>
  <si>
    <t>오미</t>
    <phoneticPr fontId="3" type="noConversion"/>
  </si>
  <si>
    <t>산40</t>
    <phoneticPr fontId="3" type="noConversion"/>
  </si>
  <si>
    <t>임</t>
    <phoneticPr fontId="3" type="noConversion"/>
  </si>
  <si>
    <t>2015-1</t>
    <phoneticPr fontId="3" type="noConversion"/>
  </si>
  <si>
    <t>2015-4</t>
    <phoneticPr fontId="3" type="noConversion"/>
  </si>
  <si>
    <t>명암</t>
    <phoneticPr fontId="14" type="noConversion"/>
  </si>
  <si>
    <t>산9-1</t>
    <phoneticPr fontId="14" type="noConversion"/>
  </si>
  <si>
    <t>2015-12</t>
    <phoneticPr fontId="3" type="noConversion"/>
  </si>
  <si>
    <t>봉양</t>
    <phoneticPr fontId="14" type="noConversion"/>
  </si>
  <si>
    <t>봉양</t>
    <phoneticPr fontId="3" type="noConversion"/>
  </si>
  <si>
    <t>옥전</t>
    <phoneticPr fontId="3" type="noConversion"/>
  </si>
  <si>
    <t>옥전</t>
    <phoneticPr fontId="14" type="noConversion"/>
  </si>
  <si>
    <t>산78</t>
    <phoneticPr fontId="14" type="noConversion"/>
  </si>
  <si>
    <t>산81-1</t>
    <phoneticPr fontId="3" type="noConversion"/>
  </si>
  <si>
    <t>0-5</t>
    <phoneticPr fontId="14" type="noConversion"/>
  </si>
  <si>
    <t>가</t>
    <phoneticPr fontId="14" type="noConversion"/>
  </si>
  <si>
    <t>2015-13</t>
    <phoneticPr fontId="3" type="noConversion"/>
  </si>
  <si>
    <t>연하</t>
    <phoneticPr fontId="3" type="noConversion"/>
  </si>
  <si>
    <t>산69-38</t>
    <phoneticPr fontId="3" type="noConversion"/>
  </si>
  <si>
    <t>산69-74</t>
    <phoneticPr fontId="3" type="noConversion"/>
  </si>
  <si>
    <t>2015-6</t>
    <phoneticPr fontId="14" type="noConversion"/>
  </si>
  <si>
    <t>화천</t>
    <phoneticPr fontId="3" type="noConversion"/>
  </si>
  <si>
    <t>78-1</t>
    <phoneticPr fontId="3" type="noConversion"/>
  </si>
  <si>
    <t>78-5</t>
    <phoneticPr fontId="3" type="noConversion"/>
  </si>
  <si>
    <t>산6-1</t>
    <phoneticPr fontId="3" type="noConversion"/>
  </si>
  <si>
    <t>540</t>
    <phoneticPr fontId="3" type="noConversion"/>
  </si>
  <si>
    <t>구</t>
    <phoneticPr fontId="3" type="noConversion"/>
  </si>
  <si>
    <t>78-2</t>
    <phoneticPr fontId="3" type="noConversion"/>
  </si>
  <si>
    <t>대</t>
    <phoneticPr fontId="3" type="noConversion"/>
  </si>
  <si>
    <t>가신</t>
    <phoneticPr fontId="14" type="noConversion"/>
  </si>
  <si>
    <t>872</t>
    <phoneticPr fontId="14" type="noConversion"/>
  </si>
  <si>
    <t>2015-10</t>
    <phoneticPr fontId="14" type="noConversion"/>
  </si>
  <si>
    <t>앙성</t>
    <phoneticPr fontId="14" type="noConversion"/>
  </si>
  <si>
    <t>모점</t>
    <phoneticPr fontId="14" type="noConversion"/>
  </si>
  <si>
    <t>산81-1</t>
    <phoneticPr fontId="14" type="noConversion"/>
  </si>
  <si>
    <t>2015-11</t>
    <phoneticPr fontId="14" type="noConversion"/>
  </si>
  <si>
    <t>사후관리 추가</t>
    <phoneticPr fontId="3" type="noConversion"/>
  </si>
  <si>
    <t>474-16</t>
    <phoneticPr fontId="14" type="noConversion"/>
  </si>
  <si>
    <t>당초지적</t>
    <phoneticPr fontId="3" type="noConversion"/>
  </si>
  <si>
    <t>2015-2</t>
    <phoneticPr fontId="3" type="noConversion"/>
  </si>
  <si>
    <t>산84</t>
    <phoneticPr fontId="3" type="noConversion"/>
  </si>
  <si>
    <t>산32-1</t>
    <phoneticPr fontId="3" type="noConversion"/>
  </si>
  <si>
    <t>2015-3</t>
    <phoneticPr fontId="3" type="noConversion"/>
  </si>
  <si>
    <t>504</t>
    <phoneticPr fontId="3" type="noConversion"/>
  </si>
  <si>
    <t>백운</t>
    <phoneticPr fontId="3" type="noConversion"/>
  </si>
  <si>
    <t>방학</t>
    <phoneticPr fontId="3" type="noConversion"/>
  </si>
  <si>
    <t>산123</t>
    <phoneticPr fontId="3" type="noConversion"/>
  </si>
  <si>
    <t>2015-5</t>
    <phoneticPr fontId="3" type="noConversion"/>
  </si>
  <si>
    <t>도화</t>
    <phoneticPr fontId="3" type="noConversion"/>
  </si>
  <si>
    <t>산78</t>
    <phoneticPr fontId="3" type="noConversion"/>
  </si>
  <si>
    <t>2015-6</t>
    <phoneticPr fontId="3" type="noConversion"/>
  </si>
  <si>
    <t>제천</t>
    <phoneticPr fontId="3" type="noConversion"/>
  </si>
  <si>
    <t>2015-7</t>
    <phoneticPr fontId="3" type="noConversion"/>
  </si>
  <si>
    <t>2015-8</t>
    <phoneticPr fontId="3" type="noConversion"/>
  </si>
  <si>
    <t>2015-9</t>
    <phoneticPr fontId="3" type="noConversion"/>
  </si>
  <si>
    <t>2015-10</t>
    <phoneticPr fontId="3" type="noConversion"/>
  </si>
  <si>
    <t>2015-11</t>
    <phoneticPr fontId="3" type="noConversion"/>
  </si>
  <si>
    <t>산1</t>
    <phoneticPr fontId="3" type="noConversion"/>
  </si>
  <si>
    <t>2015-14</t>
    <phoneticPr fontId="3" type="noConversion"/>
  </si>
  <si>
    <t>2015-15</t>
    <phoneticPr fontId="3" type="noConversion"/>
  </si>
  <si>
    <t>제천</t>
    <phoneticPr fontId="3" type="noConversion"/>
  </si>
  <si>
    <t>봉양</t>
    <phoneticPr fontId="3" type="noConversion"/>
  </si>
  <si>
    <t>명암</t>
    <phoneticPr fontId="3" type="noConversion"/>
  </si>
  <si>
    <t>산25</t>
    <phoneticPr fontId="3" type="noConversion"/>
  </si>
  <si>
    <t>임</t>
    <phoneticPr fontId="3" type="noConversion"/>
  </si>
  <si>
    <t>2015-16</t>
    <phoneticPr fontId="3" type="noConversion"/>
  </si>
  <si>
    <t>2015-17</t>
    <phoneticPr fontId="3" type="noConversion"/>
  </si>
  <si>
    <t>산76</t>
    <phoneticPr fontId="3" type="noConversion"/>
  </si>
  <si>
    <t>996-67</t>
    <phoneticPr fontId="3" type="noConversion"/>
  </si>
  <si>
    <t>519-1</t>
    <phoneticPr fontId="3" type="noConversion"/>
  </si>
  <si>
    <t>평동</t>
    <phoneticPr fontId="3" type="noConversion"/>
  </si>
  <si>
    <t>산80-1</t>
    <phoneticPr fontId="3" type="noConversion"/>
  </si>
  <si>
    <t>674</t>
    <phoneticPr fontId="3" type="noConversion"/>
  </si>
  <si>
    <t>674-3</t>
    <phoneticPr fontId="3" type="noConversion"/>
  </si>
  <si>
    <t>674-7</t>
    <phoneticPr fontId="3" type="noConversion"/>
  </si>
  <si>
    <t>109</t>
    <phoneticPr fontId="3" type="noConversion"/>
  </si>
  <si>
    <t>구학</t>
    <phoneticPr fontId="3" type="noConversion"/>
  </si>
  <si>
    <t>832</t>
    <phoneticPr fontId="3" type="noConversion"/>
  </si>
  <si>
    <t>535-3</t>
    <phoneticPr fontId="3" type="noConversion"/>
  </si>
  <si>
    <t>544</t>
    <phoneticPr fontId="3" type="noConversion"/>
  </si>
  <si>
    <t>541</t>
    <phoneticPr fontId="3" type="noConversion"/>
  </si>
  <si>
    <t>산75-1</t>
    <phoneticPr fontId="3" type="noConversion"/>
  </si>
  <si>
    <t>166</t>
    <phoneticPr fontId="3" type="noConversion"/>
  </si>
  <si>
    <t>167</t>
    <phoneticPr fontId="3" type="noConversion"/>
  </si>
  <si>
    <t>도곡</t>
    <phoneticPr fontId="3" type="noConversion"/>
  </si>
  <si>
    <t>산36-3</t>
    <phoneticPr fontId="3" type="noConversion"/>
  </si>
  <si>
    <t>824-1</t>
    <phoneticPr fontId="3" type="noConversion"/>
  </si>
  <si>
    <t>도</t>
    <phoneticPr fontId="3" type="noConversion"/>
  </si>
  <si>
    <t>명암</t>
    <phoneticPr fontId="3" type="noConversion"/>
  </si>
  <si>
    <t>산9-1</t>
    <phoneticPr fontId="3" type="noConversion"/>
  </si>
  <si>
    <t>산1-1</t>
    <phoneticPr fontId="3" type="noConversion"/>
  </si>
  <si>
    <t>목</t>
    <phoneticPr fontId="3" type="noConversion"/>
  </si>
  <si>
    <t>992-7</t>
    <phoneticPr fontId="3" type="noConversion"/>
  </si>
  <si>
    <t>992-4</t>
    <phoneticPr fontId="3" type="noConversion"/>
  </si>
  <si>
    <t>모산</t>
    <phoneticPr fontId="3" type="noConversion"/>
  </si>
  <si>
    <t>산2-1</t>
    <phoneticPr fontId="3" type="noConversion"/>
  </si>
  <si>
    <t>171</t>
    <phoneticPr fontId="3" type="noConversion"/>
  </si>
  <si>
    <t>170</t>
    <phoneticPr fontId="3" type="noConversion"/>
  </si>
  <si>
    <t>663</t>
    <phoneticPr fontId="3" type="noConversion"/>
  </si>
  <si>
    <t>모산</t>
    <phoneticPr fontId="3" type="noConversion"/>
  </si>
  <si>
    <t>땅밀림</t>
    <phoneticPr fontId="3" type="noConversion"/>
  </si>
  <si>
    <t>청주</t>
    <phoneticPr fontId="14" type="noConversion"/>
  </si>
  <si>
    <t>낭성</t>
    <phoneticPr fontId="14" type="noConversion"/>
  </si>
  <si>
    <t>관정</t>
    <phoneticPr fontId="14" type="noConversion"/>
  </si>
  <si>
    <t>산2-1</t>
    <phoneticPr fontId="14" type="noConversion"/>
  </si>
  <si>
    <t>산2-5</t>
    <phoneticPr fontId="14" type="noConversion"/>
  </si>
  <si>
    <t>미원</t>
    <phoneticPr fontId="14" type="noConversion"/>
  </si>
  <si>
    <t>금관</t>
    <phoneticPr fontId="14" type="noConversion"/>
  </si>
  <si>
    <t>산8</t>
    <phoneticPr fontId="14" type="noConversion"/>
  </si>
  <si>
    <t>산5</t>
    <phoneticPr fontId="3" type="noConversion"/>
  </si>
  <si>
    <t>문의</t>
    <phoneticPr fontId="14" type="noConversion"/>
  </si>
  <si>
    <t>신대</t>
    <phoneticPr fontId="14" type="noConversion"/>
  </si>
  <si>
    <t>산10</t>
    <phoneticPr fontId="14" type="noConversion"/>
  </si>
  <si>
    <t>128</t>
    <phoneticPr fontId="14" type="noConversion"/>
  </si>
  <si>
    <t>129-1</t>
    <phoneticPr fontId="3" type="noConversion"/>
  </si>
  <si>
    <t>전</t>
    <phoneticPr fontId="3" type="noConversion"/>
  </si>
  <si>
    <t>127</t>
    <phoneticPr fontId="3" type="noConversion"/>
  </si>
  <si>
    <t>129-2</t>
    <phoneticPr fontId="3" type="noConversion"/>
  </si>
  <si>
    <t>산12</t>
    <phoneticPr fontId="3" type="noConversion"/>
  </si>
  <si>
    <t>임</t>
    <phoneticPr fontId="3" type="noConversion"/>
  </si>
  <si>
    <t>126</t>
    <phoneticPr fontId="3" type="noConversion"/>
  </si>
  <si>
    <t>산20</t>
    <phoneticPr fontId="3" type="noConversion"/>
  </si>
  <si>
    <t>124</t>
    <phoneticPr fontId="14" type="noConversion"/>
  </si>
  <si>
    <t>125</t>
    <phoneticPr fontId="14" type="noConversion"/>
  </si>
  <si>
    <t>141-2</t>
    <phoneticPr fontId="14" type="noConversion"/>
  </si>
  <si>
    <t>140-2</t>
    <phoneticPr fontId="14" type="noConversion"/>
  </si>
  <si>
    <t>137</t>
    <phoneticPr fontId="14" type="noConversion"/>
  </si>
  <si>
    <t>산9-1</t>
    <phoneticPr fontId="14" type="noConversion"/>
  </si>
  <si>
    <t>140-4</t>
    <phoneticPr fontId="3" type="noConversion"/>
  </si>
  <si>
    <t>139</t>
    <phoneticPr fontId="14" type="noConversion"/>
  </si>
  <si>
    <t>139-1</t>
    <phoneticPr fontId="14" type="noConversion"/>
  </si>
  <si>
    <t>산25-7</t>
    <phoneticPr fontId="14" type="noConversion"/>
  </si>
  <si>
    <t>가덕</t>
    <phoneticPr fontId="14" type="noConversion"/>
  </si>
  <si>
    <t>청용</t>
    <phoneticPr fontId="14" type="noConversion"/>
  </si>
  <si>
    <t>산36-1</t>
    <phoneticPr fontId="14" type="noConversion"/>
  </si>
  <si>
    <t>산34-2</t>
    <phoneticPr fontId="14" type="noConversion"/>
  </si>
  <si>
    <t>724-11</t>
    <phoneticPr fontId="3" type="noConversion"/>
  </si>
  <si>
    <t>청주</t>
    <phoneticPr fontId="3" type="noConversion"/>
  </si>
  <si>
    <t>미원</t>
    <phoneticPr fontId="3" type="noConversion"/>
  </si>
  <si>
    <t>월용</t>
    <phoneticPr fontId="14" type="noConversion"/>
  </si>
  <si>
    <t>산30-1</t>
    <phoneticPr fontId="3" type="noConversion"/>
  </si>
  <si>
    <t xml:space="preserve"> </t>
    <phoneticPr fontId="3" type="noConversion"/>
  </si>
  <si>
    <t>484</t>
    <phoneticPr fontId="14" type="noConversion"/>
  </si>
  <si>
    <t>추정</t>
    <phoneticPr fontId="14" type="noConversion"/>
  </si>
  <si>
    <t>산1</t>
    <phoneticPr fontId="14" type="noConversion"/>
  </si>
  <si>
    <t>342</t>
    <phoneticPr fontId="14" type="noConversion"/>
  </si>
  <si>
    <t>343</t>
    <phoneticPr fontId="14" type="noConversion"/>
  </si>
  <si>
    <t>346</t>
    <phoneticPr fontId="14" type="noConversion"/>
  </si>
  <si>
    <t>240</t>
    <phoneticPr fontId="14" type="noConversion"/>
  </si>
  <si>
    <t>626-1</t>
    <phoneticPr fontId="14" type="noConversion"/>
  </si>
  <si>
    <t>운암</t>
    <phoneticPr fontId="14" type="noConversion"/>
  </si>
  <si>
    <t>663</t>
    <phoneticPr fontId="14" type="noConversion"/>
  </si>
  <si>
    <t>169-6</t>
    <phoneticPr fontId="14" type="noConversion"/>
  </si>
  <si>
    <t>169-1</t>
    <phoneticPr fontId="14" type="noConversion"/>
  </si>
  <si>
    <t>165</t>
    <phoneticPr fontId="3" type="noConversion"/>
  </si>
  <si>
    <t>산61-2</t>
    <phoneticPr fontId="14" type="noConversion"/>
  </si>
  <si>
    <t>산61-16</t>
    <phoneticPr fontId="14" type="noConversion"/>
  </si>
  <si>
    <t>산44</t>
    <phoneticPr fontId="14" type="noConversion"/>
  </si>
  <si>
    <t>산74</t>
    <phoneticPr fontId="14" type="noConversion"/>
  </si>
  <si>
    <t>208</t>
    <phoneticPr fontId="3" type="noConversion"/>
  </si>
  <si>
    <t>38</t>
    <phoneticPr fontId="3" type="noConversion"/>
  </si>
  <si>
    <t>산42-1</t>
    <phoneticPr fontId="3" type="noConversion"/>
  </si>
  <si>
    <t>어암</t>
    <phoneticPr fontId="14" type="noConversion"/>
  </si>
  <si>
    <t>보은</t>
    <phoneticPr fontId="14" type="noConversion"/>
  </si>
  <si>
    <t>보은</t>
    <phoneticPr fontId="14" type="noConversion"/>
  </si>
  <si>
    <t>중초</t>
    <phoneticPr fontId="3" type="noConversion"/>
  </si>
  <si>
    <t>산지사방</t>
    <phoneticPr fontId="3" type="noConversion"/>
  </si>
  <si>
    <t>대야</t>
    <phoneticPr fontId="3" type="noConversion"/>
  </si>
  <si>
    <t>산외</t>
    <phoneticPr fontId="14" type="noConversion"/>
  </si>
  <si>
    <t>장갑</t>
    <phoneticPr fontId="3" type="noConversion"/>
  </si>
  <si>
    <t>산15-1</t>
    <phoneticPr fontId="3" type="noConversion"/>
  </si>
  <si>
    <t>종곡</t>
    <phoneticPr fontId="14" type="noConversion"/>
  </si>
  <si>
    <t>산39</t>
    <phoneticPr fontId="14" type="noConversion"/>
  </si>
  <si>
    <t>214</t>
    <phoneticPr fontId="14" type="noConversion"/>
  </si>
  <si>
    <t>213</t>
    <phoneticPr fontId="14" type="noConversion"/>
  </si>
  <si>
    <t>618</t>
    <phoneticPr fontId="3" type="noConversion"/>
  </si>
  <si>
    <t>천</t>
    <phoneticPr fontId="3" type="noConversion"/>
  </si>
  <si>
    <t>산7</t>
    <phoneticPr fontId="14" type="noConversion"/>
  </si>
  <si>
    <t>161</t>
    <phoneticPr fontId="14" type="noConversion"/>
  </si>
  <si>
    <t>161-2</t>
    <phoneticPr fontId="14" type="noConversion"/>
  </si>
  <si>
    <t>산6-2</t>
    <phoneticPr fontId="3" type="noConversion"/>
  </si>
  <si>
    <t>159</t>
    <phoneticPr fontId="3" type="noConversion"/>
  </si>
  <si>
    <t>장안</t>
    <phoneticPr fontId="14" type="noConversion"/>
  </si>
  <si>
    <t>서원</t>
    <phoneticPr fontId="14" type="noConversion"/>
  </si>
  <si>
    <t>392</t>
    <phoneticPr fontId="14" type="noConversion"/>
  </si>
  <si>
    <t>146</t>
    <phoneticPr fontId="14" type="noConversion"/>
  </si>
  <si>
    <t>속리산</t>
    <phoneticPr fontId="14" type="noConversion"/>
  </si>
  <si>
    <t>갈목</t>
    <phoneticPr fontId="14" type="noConversion"/>
  </si>
  <si>
    <t>산19-3</t>
    <phoneticPr fontId="14" type="noConversion"/>
  </si>
  <si>
    <t>어암</t>
    <phoneticPr fontId="14" type="noConversion"/>
  </si>
  <si>
    <t>산48-1</t>
    <phoneticPr fontId="14" type="noConversion"/>
  </si>
  <si>
    <t>산47-1</t>
    <phoneticPr fontId="14" type="noConversion"/>
  </si>
  <si>
    <t>33</t>
    <phoneticPr fontId="14" type="noConversion"/>
  </si>
  <si>
    <t>34</t>
    <phoneticPr fontId="14" type="noConversion"/>
  </si>
  <si>
    <t>461</t>
    <phoneticPr fontId="14" type="noConversion"/>
  </si>
  <si>
    <t>삼승</t>
    <phoneticPr fontId="14" type="noConversion"/>
  </si>
  <si>
    <t>산51-2</t>
    <phoneticPr fontId="14" type="noConversion"/>
  </si>
  <si>
    <t>372</t>
    <phoneticPr fontId="14" type="noConversion"/>
  </si>
  <si>
    <t>산61</t>
    <phoneticPr fontId="14" type="noConversion"/>
  </si>
  <si>
    <t>237</t>
    <phoneticPr fontId="14" type="noConversion"/>
  </si>
  <si>
    <t>회인</t>
    <phoneticPr fontId="14" type="noConversion"/>
  </si>
  <si>
    <t>신문</t>
    <phoneticPr fontId="14" type="noConversion"/>
  </si>
  <si>
    <t>산35</t>
    <phoneticPr fontId="14" type="noConversion"/>
  </si>
  <si>
    <t>산74</t>
    <phoneticPr fontId="14" type="noConversion"/>
  </si>
  <si>
    <t>수한</t>
    <phoneticPr fontId="14" type="noConversion"/>
  </si>
  <si>
    <t>산33-1</t>
    <phoneticPr fontId="14" type="noConversion"/>
  </si>
  <si>
    <t>166</t>
    <phoneticPr fontId="3" type="noConversion"/>
  </si>
  <si>
    <t>내북</t>
    <phoneticPr fontId="14" type="noConversion"/>
  </si>
  <si>
    <t>법주</t>
    <phoneticPr fontId="14" type="noConversion"/>
  </si>
  <si>
    <t>산36-4</t>
    <phoneticPr fontId="14" type="noConversion"/>
  </si>
  <si>
    <t>산36-2</t>
    <phoneticPr fontId="14" type="noConversion"/>
  </si>
  <si>
    <t>401-1</t>
    <phoneticPr fontId="14" type="noConversion"/>
  </si>
  <si>
    <t>401-2</t>
    <phoneticPr fontId="14" type="noConversion"/>
  </si>
  <si>
    <t>산65</t>
    <phoneticPr fontId="14" type="noConversion"/>
  </si>
  <si>
    <t>139-1</t>
    <phoneticPr fontId="3" type="noConversion"/>
  </si>
  <si>
    <t>전</t>
    <phoneticPr fontId="3" type="noConversion"/>
  </si>
  <si>
    <t>539</t>
    <phoneticPr fontId="3" type="noConversion"/>
  </si>
  <si>
    <t>구</t>
    <phoneticPr fontId="3" type="noConversion"/>
  </si>
  <si>
    <t>209</t>
    <phoneticPr fontId="3" type="noConversion"/>
  </si>
  <si>
    <t>산48-5</t>
    <phoneticPr fontId="3" type="noConversion"/>
  </si>
  <si>
    <t>청주</t>
    <phoneticPr fontId="3" type="noConversion"/>
  </si>
  <si>
    <t>미원</t>
    <phoneticPr fontId="3" type="noConversion"/>
  </si>
  <si>
    <t>운암</t>
    <phoneticPr fontId="3" type="noConversion"/>
  </si>
  <si>
    <t>663</t>
    <phoneticPr fontId="3" type="noConversion"/>
  </si>
  <si>
    <t>산24</t>
    <phoneticPr fontId="3" type="noConversion"/>
  </si>
  <si>
    <t>168-3</t>
    <phoneticPr fontId="3" type="noConversion"/>
  </si>
  <si>
    <t>169-6</t>
    <phoneticPr fontId="3" type="noConversion"/>
  </si>
  <si>
    <t>169-3</t>
    <phoneticPr fontId="3" type="noConversion"/>
  </si>
  <si>
    <t>대</t>
    <phoneticPr fontId="3" type="noConversion"/>
  </si>
  <si>
    <t>169-8</t>
    <phoneticPr fontId="3" type="noConversion"/>
  </si>
  <si>
    <t>도</t>
    <phoneticPr fontId="3" type="noConversion"/>
  </si>
  <si>
    <t>169-9</t>
    <phoneticPr fontId="3" type="noConversion"/>
  </si>
  <si>
    <t>송학</t>
    <phoneticPr fontId="3" type="noConversion"/>
  </si>
  <si>
    <t>오미</t>
    <phoneticPr fontId="3" type="noConversion"/>
  </si>
  <si>
    <t>산34</t>
    <phoneticPr fontId="3" type="noConversion"/>
  </si>
  <si>
    <t>군서</t>
    <phoneticPr fontId="14" type="noConversion"/>
  </si>
  <si>
    <t>동평</t>
    <phoneticPr fontId="14" type="noConversion"/>
  </si>
  <si>
    <t>산4-1</t>
    <phoneticPr fontId="14" type="noConversion"/>
  </si>
  <si>
    <t>옥천</t>
    <phoneticPr fontId="3" type="noConversion"/>
  </si>
  <si>
    <t>안남</t>
    <phoneticPr fontId="3" type="noConversion"/>
  </si>
  <si>
    <t>도농</t>
    <phoneticPr fontId="3" type="noConversion"/>
  </si>
  <si>
    <t>산20-1</t>
    <phoneticPr fontId="3" type="noConversion"/>
  </si>
  <si>
    <t>청성</t>
    <phoneticPr fontId="3" type="noConversion"/>
  </si>
  <si>
    <t>대안</t>
    <phoneticPr fontId="3" type="noConversion"/>
  </si>
  <si>
    <t>산80-3</t>
    <phoneticPr fontId="3" type="noConversion"/>
  </si>
  <si>
    <t>옥천</t>
    <phoneticPr fontId="3" type="noConversion"/>
  </si>
  <si>
    <t>청성</t>
    <phoneticPr fontId="3" type="noConversion"/>
  </si>
  <si>
    <t>대안</t>
    <phoneticPr fontId="3" type="noConversion"/>
  </si>
  <si>
    <t>산78-1</t>
    <phoneticPr fontId="3" type="noConversion"/>
  </si>
  <si>
    <t>1020-9</t>
    <phoneticPr fontId="3" type="noConversion"/>
  </si>
  <si>
    <t>안내</t>
    <phoneticPr fontId="3" type="noConversion"/>
  </si>
  <si>
    <t>정방</t>
    <phoneticPr fontId="3" type="noConversion"/>
  </si>
  <si>
    <t>산2-5</t>
    <phoneticPr fontId="3" type="noConversion"/>
  </si>
  <si>
    <t>정방</t>
    <phoneticPr fontId="3" type="noConversion"/>
  </si>
  <si>
    <t>산2-13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</si>
  <si>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</si>
  <si>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</si>
  <si>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</si>
  <si>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답</t>
    <phoneticPr fontId="3" type="noConversion"/>
  </si>
  <si>
    <t>394</t>
    <phoneticPr fontId="3" type="noConversion"/>
  </si>
  <si>
    <t>393</t>
    <phoneticPr fontId="3" type="noConversion"/>
  </si>
  <si>
    <t>산2-4</t>
    <phoneticPr fontId="3" type="noConversion"/>
  </si>
  <si>
    <t>군서</t>
    <phoneticPr fontId="3" type="noConversion"/>
  </si>
  <si>
    <t>동평</t>
    <phoneticPr fontId="3" type="noConversion"/>
  </si>
  <si>
    <t>산4-1</t>
    <phoneticPr fontId="3" type="noConversion"/>
  </si>
  <si>
    <t>군선</t>
    <phoneticPr fontId="3" type="noConversion"/>
  </si>
  <si>
    <t>613</t>
    <phoneticPr fontId="3" type="noConversion"/>
  </si>
  <si>
    <t>청산</t>
    <phoneticPr fontId="3" type="noConversion"/>
  </si>
  <si>
    <t>만월</t>
    <phoneticPr fontId="3" type="noConversion"/>
  </si>
  <si>
    <t>산67</t>
    <phoneticPr fontId="3" type="noConversion"/>
  </si>
  <si>
    <t>만월</t>
    <phoneticPr fontId="3" type="noConversion"/>
  </si>
  <si>
    <t>335</t>
    <phoneticPr fontId="3" type="noConversion"/>
  </si>
  <si>
    <t>과</t>
    <phoneticPr fontId="3" type="noConversion"/>
  </si>
  <si>
    <t>768</t>
    <phoneticPr fontId="3" type="noConversion"/>
  </si>
  <si>
    <t>서대</t>
    <phoneticPr fontId="3" type="noConversion"/>
  </si>
  <si>
    <t>448</t>
    <phoneticPr fontId="3" type="noConversion"/>
  </si>
  <si>
    <t>32</t>
    <phoneticPr fontId="3" type="noConversion"/>
  </si>
  <si>
    <t>36-1</t>
    <phoneticPr fontId="3" type="noConversion"/>
  </si>
  <si>
    <t>39-1</t>
    <phoneticPr fontId="3" type="noConversion"/>
  </si>
  <si>
    <t>39</t>
    <phoneticPr fontId="3" type="noConversion"/>
  </si>
  <si>
    <t>40-3</t>
    <phoneticPr fontId="3" type="noConversion"/>
  </si>
  <si>
    <t>1034</t>
    <phoneticPr fontId="3" type="noConversion"/>
  </si>
  <si>
    <t>양강</t>
    <phoneticPr fontId="14" type="noConversion"/>
  </si>
  <si>
    <t>지촌</t>
    <phoneticPr fontId="14" type="noConversion"/>
  </si>
  <si>
    <t>산32-1</t>
    <phoneticPr fontId="14" type="noConversion"/>
  </si>
  <si>
    <t>영동</t>
    <phoneticPr fontId="3" type="noConversion"/>
  </si>
  <si>
    <t>지촌</t>
    <phoneticPr fontId="3" type="noConversion"/>
  </si>
  <si>
    <t>859</t>
    <phoneticPr fontId="3" type="noConversion"/>
  </si>
  <si>
    <t>영동</t>
    <phoneticPr fontId="3" type="noConversion"/>
  </si>
  <si>
    <t>양강</t>
    <phoneticPr fontId="3" type="noConversion"/>
  </si>
  <si>
    <t>855</t>
    <phoneticPr fontId="3" type="noConversion"/>
  </si>
  <si>
    <t>영동</t>
    <phoneticPr fontId="3" type="noConversion"/>
  </si>
  <si>
    <t>양강</t>
    <phoneticPr fontId="3" type="noConversion"/>
  </si>
  <si>
    <t>지촌</t>
    <phoneticPr fontId="3" type="noConversion"/>
  </si>
  <si>
    <t>858-1</t>
    <phoneticPr fontId="3" type="noConversion"/>
  </si>
  <si>
    <t>전</t>
    <phoneticPr fontId="3" type="noConversion"/>
  </si>
  <si>
    <t>양강</t>
    <phoneticPr fontId="3" type="noConversion"/>
  </si>
  <si>
    <t>지촌</t>
    <phoneticPr fontId="3" type="noConversion"/>
  </si>
  <si>
    <t>962</t>
    <phoneticPr fontId="3" type="noConversion"/>
  </si>
  <si>
    <t>구</t>
    <phoneticPr fontId="3" type="noConversion"/>
  </si>
  <si>
    <t>황간</t>
    <phoneticPr fontId="3" type="noConversion"/>
  </si>
  <si>
    <t>서송원</t>
    <phoneticPr fontId="3" type="noConversion"/>
  </si>
  <si>
    <t>24-1</t>
    <phoneticPr fontId="3" type="noConversion"/>
  </si>
  <si>
    <t>임</t>
    <phoneticPr fontId="3" type="noConversion"/>
  </si>
  <si>
    <t>황간</t>
    <phoneticPr fontId="3" type="noConversion"/>
  </si>
  <si>
    <t>서송원</t>
    <phoneticPr fontId="3" type="noConversion"/>
  </si>
  <si>
    <t>15</t>
    <phoneticPr fontId="3" type="noConversion"/>
  </si>
  <si>
    <t>16</t>
    <phoneticPr fontId="3" type="noConversion"/>
  </si>
  <si>
    <t>17</t>
    <phoneticPr fontId="3" type="noConversion"/>
  </si>
  <si>
    <t>상촌</t>
    <phoneticPr fontId="3" type="noConversion"/>
  </si>
  <si>
    <t>유곡</t>
    <phoneticPr fontId="3" type="noConversion"/>
  </si>
  <si>
    <t>849</t>
    <phoneticPr fontId="3" type="noConversion"/>
  </si>
  <si>
    <t>흥덕</t>
    <phoneticPr fontId="3" type="noConversion"/>
  </si>
  <si>
    <t>산159-4</t>
    <phoneticPr fontId="3" type="noConversion"/>
  </si>
  <si>
    <t>산151-4</t>
    <phoneticPr fontId="3" type="noConversion"/>
  </si>
  <si>
    <t>642</t>
    <phoneticPr fontId="3" type="noConversion"/>
  </si>
  <si>
    <t>심천</t>
    <phoneticPr fontId="3" type="noConversion"/>
  </si>
  <si>
    <t>마곡</t>
    <phoneticPr fontId="3" type="noConversion"/>
  </si>
  <si>
    <t>심천</t>
    <phoneticPr fontId="3" type="noConversion"/>
  </si>
  <si>
    <t>마곡</t>
    <phoneticPr fontId="3" type="noConversion"/>
  </si>
  <si>
    <t>2-4</t>
    <phoneticPr fontId="3" type="noConversion"/>
  </si>
  <si>
    <t>답</t>
    <phoneticPr fontId="3" type="noConversion"/>
  </si>
  <si>
    <t>1075</t>
    <phoneticPr fontId="3" type="noConversion"/>
  </si>
  <si>
    <t>도</t>
    <phoneticPr fontId="3" type="noConversion"/>
  </si>
  <si>
    <t>1076</t>
    <phoneticPr fontId="3" type="noConversion"/>
  </si>
  <si>
    <t>고당</t>
    <phoneticPr fontId="3" type="noConversion"/>
  </si>
  <si>
    <t>산75</t>
    <phoneticPr fontId="3" type="noConversion"/>
  </si>
  <si>
    <t>학산</t>
    <phoneticPr fontId="3" type="noConversion"/>
  </si>
  <si>
    <t>도덕</t>
    <phoneticPr fontId="3" type="noConversion"/>
  </si>
  <si>
    <t>산12-1</t>
    <phoneticPr fontId="3" type="noConversion"/>
  </si>
  <si>
    <t>금정</t>
    <phoneticPr fontId="3" type="noConversion"/>
  </si>
  <si>
    <t>829</t>
    <phoneticPr fontId="3" type="noConversion"/>
  </si>
  <si>
    <t>840</t>
    <phoneticPr fontId="3" type="noConversion"/>
  </si>
  <si>
    <t>금정</t>
    <phoneticPr fontId="3" type="noConversion"/>
  </si>
  <si>
    <t>92</t>
    <phoneticPr fontId="3" type="noConversion"/>
  </si>
  <si>
    <t>40</t>
    <phoneticPr fontId="3" type="noConversion"/>
  </si>
  <si>
    <t>남전</t>
    <phoneticPr fontId="3" type="noConversion"/>
  </si>
  <si>
    <t>719</t>
    <phoneticPr fontId="3" type="noConversion"/>
  </si>
  <si>
    <t>양강</t>
    <phoneticPr fontId="14" type="noConversion"/>
  </si>
  <si>
    <t>468</t>
    <phoneticPr fontId="3" type="noConversion"/>
  </si>
  <si>
    <t>470</t>
    <phoneticPr fontId="3" type="noConversion"/>
  </si>
  <si>
    <t>산29-1</t>
    <phoneticPr fontId="3" type="noConversion"/>
  </si>
  <si>
    <t>양강</t>
    <phoneticPr fontId="14" type="noConversion"/>
  </si>
  <si>
    <t>남전</t>
    <phoneticPr fontId="3" type="noConversion"/>
  </si>
  <si>
    <t>산21</t>
    <phoneticPr fontId="3" type="noConversion"/>
  </si>
  <si>
    <t>471</t>
    <phoneticPr fontId="3" type="noConversion"/>
  </si>
  <si>
    <t>상촌</t>
    <phoneticPr fontId="3" type="noConversion"/>
  </si>
  <si>
    <t>대해</t>
    <phoneticPr fontId="3" type="noConversion"/>
  </si>
  <si>
    <t>186</t>
    <phoneticPr fontId="3" type="noConversion"/>
  </si>
  <si>
    <t>1135</t>
    <phoneticPr fontId="3" type="noConversion"/>
  </si>
  <si>
    <t>임산</t>
    <phoneticPr fontId="3" type="noConversion"/>
  </si>
  <si>
    <t>산92</t>
    <phoneticPr fontId="3" type="noConversion"/>
  </si>
  <si>
    <t>산30-28</t>
    <phoneticPr fontId="14" type="noConversion"/>
  </si>
  <si>
    <t>사방댐</t>
    <phoneticPr fontId="14" type="noConversion"/>
  </si>
  <si>
    <t>증평</t>
    <phoneticPr fontId="14" type="noConversion"/>
  </si>
  <si>
    <t>남차</t>
    <phoneticPr fontId="3" type="noConversion"/>
  </si>
  <si>
    <t>279-3</t>
    <phoneticPr fontId="3" type="noConversion"/>
  </si>
  <si>
    <t>답</t>
    <phoneticPr fontId="3" type="noConversion"/>
  </si>
  <si>
    <t>남차</t>
    <phoneticPr fontId="14" type="noConversion"/>
  </si>
  <si>
    <t>279-4</t>
    <phoneticPr fontId="3" type="noConversion"/>
  </si>
  <si>
    <t>남차</t>
    <phoneticPr fontId="14" type="noConversion"/>
  </si>
  <si>
    <t>279-8</t>
    <phoneticPr fontId="3" type="noConversion"/>
  </si>
  <si>
    <t>용덕</t>
    <phoneticPr fontId="14" type="noConversion"/>
  </si>
  <si>
    <t>백곡</t>
    <phoneticPr fontId="14" type="noConversion"/>
  </si>
  <si>
    <t>진천</t>
    <phoneticPr fontId="3" type="noConversion"/>
  </si>
  <si>
    <t>백곡</t>
    <phoneticPr fontId="3" type="noConversion"/>
  </si>
  <si>
    <t>문백</t>
    <phoneticPr fontId="3" type="noConversion"/>
  </si>
  <si>
    <t>은탄</t>
    <phoneticPr fontId="3" type="noConversion"/>
  </si>
  <si>
    <t>문백</t>
    <phoneticPr fontId="3" type="noConversion"/>
  </si>
  <si>
    <t>평산</t>
    <phoneticPr fontId="3" type="noConversion"/>
  </si>
  <si>
    <t>산53</t>
    <phoneticPr fontId="3" type="noConversion"/>
  </si>
  <si>
    <t>백곡</t>
    <phoneticPr fontId="14" type="noConversion"/>
  </si>
  <si>
    <t>석현</t>
    <phoneticPr fontId="3" type="noConversion"/>
  </si>
  <si>
    <t>산107</t>
    <phoneticPr fontId="3" type="noConversion"/>
  </si>
  <si>
    <t>백곡</t>
    <phoneticPr fontId="3" type="noConversion"/>
  </si>
  <si>
    <t>산102-1</t>
    <phoneticPr fontId="3" type="noConversion"/>
  </si>
  <si>
    <t>574-1</t>
    <phoneticPr fontId="3" type="noConversion"/>
  </si>
  <si>
    <t>진천</t>
    <phoneticPr fontId="3" type="noConversion"/>
  </si>
  <si>
    <t>지암</t>
    <phoneticPr fontId="3" type="noConversion"/>
  </si>
  <si>
    <t>진천</t>
    <phoneticPr fontId="3" type="noConversion"/>
  </si>
  <si>
    <t>지암</t>
    <phoneticPr fontId="3" type="noConversion"/>
  </si>
  <si>
    <t>671</t>
    <phoneticPr fontId="3" type="noConversion"/>
  </si>
  <si>
    <t>670</t>
    <phoneticPr fontId="3" type="noConversion"/>
  </si>
  <si>
    <t>산27</t>
    <phoneticPr fontId="3" type="noConversion"/>
  </si>
  <si>
    <t>666</t>
    <phoneticPr fontId="3" type="noConversion"/>
  </si>
  <si>
    <t>1008</t>
    <phoneticPr fontId="3" type="noConversion"/>
  </si>
  <si>
    <t>1009</t>
    <phoneticPr fontId="3" type="noConversion"/>
  </si>
  <si>
    <t>1012</t>
    <phoneticPr fontId="3" type="noConversion"/>
  </si>
  <si>
    <t>성대</t>
    <phoneticPr fontId="3" type="noConversion"/>
  </si>
  <si>
    <t>산155-1</t>
    <phoneticPr fontId="3" type="noConversion"/>
  </si>
  <si>
    <t>0-377</t>
    <phoneticPr fontId="3" type="noConversion"/>
  </si>
  <si>
    <t>가</t>
    <phoneticPr fontId="3" type="noConversion"/>
  </si>
  <si>
    <t>백곡</t>
    <phoneticPr fontId="14" type="noConversion"/>
  </si>
  <si>
    <t>성대</t>
    <phoneticPr fontId="3" type="noConversion"/>
  </si>
  <si>
    <t>답</t>
    <phoneticPr fontId="3" type="noConversion"/>
  </si>
  <si>
    <t>구</t>
    <phoneticPr fontId="3" type="noConversion"/>
  </si>
  <si>
    <t>이월</t>
    <phoneticPr fontId="3" type="noConversion"/>
  </si>
  <si>
    <t>노원</t>
    <phoneticPr fontId="3" type="noConversion"/>
  </si>
  <si>
    <t>산33</t>
    <phoneticPr fontId="3" type="noConversion"/>
  </si>
  <si>
    <t>420-38</t>
    <phoneticPr fontId="3" type="noConversion"/>
  </si>
  <si>
    <t>용덕</t>
    <phoneticPr fontId="14" type="noConversion"/>
  </si>
  <si>
    <t>산86-1</t>
    <phoneticPr fontId="3" type="noConversion"/>
  </si>
  <si>
    <t>진천</t>
    <phoneticPr fontId="3" type="noConversion"/>
  </si>
  <si>
    <t>지암</t>
    <phoneticPr fontId="3" type="noConversion"/>
  </si>
  <si>
    <t>산90-1</t>
    <phoneticPr fontId="14" type="noConversion"/>
  </si>
  <si>
    <t>556</t>
    <phoneticPr fontId="3" type="noConversion"/>
  </si>
  <si>
    <t>산6-2</t>
    <phoneticPr fontId="3" type="noConversion"/>
  </si>
  <si>
    <t>1030-2</t>
    <phoneticPr fontId="3" type="noConversion"/>
  </si>
  <si>
    <t>673</t>
    <phoneticPr fontId="3" type="noConversion"/>
  </si>
  <si>
    <t>302</t>
    <phoneticPr fontId="3" type="noConversion"/>
  </si>
  <si>
    <t>1497</t>
    <phoneticPr fontId="3" type="noConversion"/>
  </si>
  <si>
    <t>357-2</t>
    <phoneticPr fontId="3" type="noConversion"/>
  </si>
  <si>
    <t>575</t>
    <phoneticPr fontId="3" type="noConversion"/>
  </si>
  <si>
    <t>39-4</t>
    <phoneticPr fontId="3" type="noConversion"/>
  </si>
  <si>
    <t>1013</t>
    <phoneticPr fontId="3" type="noConversion"/>
  </si>
  <si>
    <t>괴산</t>
    <phoneticPr fontId="14" type="noConversion"/>
  </si>
  <si>
    <t>칠성</t>
    <phoneticPr fontId="14" type="noConversion"/>
  </si>
  <si>
    <t>사은</t>
    <phoneticPr fontId="14" type="noConversion"/>
  </si>
  <si>
    <t>산21</t>
    <phoneticPr fontId="14" type="noConversion"/>
  </si>
  <si>
    <t>괴산</t>
    <phoneticPr fontId="3" type="noConversion"/>
  </si>
  <si>
    <t>사은</t>
    <phoneticPr fontId="3" type="noConversion"/>
  </si>
  <si>
    <t>975-53</t>
    <phoneticPr fontId="3" type="noConversion"/>
  </si>
  <si>
    <t>975-50</t>
    <phoneticPr fontId="3" type="noConversion"/>
  </si>
  <si>
    <t>칠성</t>
    <phoneticPr fontId="14" type="noConversion"/>
  </si>
  <si>
    <t>사은</t>
    <phoneticPr fontId="14" type="noConversion"/>
  </si>
  <si>
    <t>975-52</t>
    <phoneticPr fontId="3" type="noConversion"/>
  </si>
  <si>
    <t>889</t>
    <phoneticPr fontId="3" type="noConversion"/>
  </si>
  <si>
    <t>889-1</t>
    <phoneticPr fontId="3" type="noConversion"/>
  </si>
  <si>
    <t>887</t>
    <phoneticPr fontId="3" type="noConversion"/>
  </si>
  <si>
    <t>청천</t>
    <phoneticPr fontId="3" type="noConversion"/>
  </si>
  <si>
    <t>무릉</t>
    <phoneticPr fontId="3" type="noConversion"/>
  </si>
  <si>
    <t>산22-4</t>
    <phoneticPr fontId="3" type="noConversion"/>
  </si>
  <si>
    <t>산30-1</t>
    <phoneticPr fontId="3" type="noConversion"/>
  </si>
  <si>
    <t>산22-1</t>
    <phoneticPr fontId="3" type="noConversion"/>
  </si>
  <si>
    <t>연풍</t>
    <phoneticPr fontId="3" type="noConversion"/>
  </si>
  <si>
    <t>원풍</t>
    <phoneticPr fontId="3" type="noConversion"/>
  </si>
  <si>
    <t>산1-1</t>
    <phoneticPr fontId="3" type="noConversion"/>
  </si>
  <si>
    <t>괴산</t>
    <phoneticPr fontId="3" type="noConversion"/>
  </si>
  <si>
    <t>칠성</t>
    <phoneticPr fontId="3" type="noConversion"/>
  </si>
  <si>
    <t>태성</t>
    <phoneticPr fontId="3" type="noConversion"/>
  </si>
  <si>
    <t>산10-1</t>
    <phoneticPr fontId="3" type="noConversion"/>
  </si>
  <si>
    <t>삼송</t>
    <phoneticPr fontId="3" type="noConversion"/>
  </si>
  <si>
    <t>산19</t>
    <phoneticPr fontId="3" type="noConversion"/>
  </si>
  <si>
    <t>청안</t>
    <phoneticPr fontId="3" type="noConversion"/>
  </si>
  <si>
    <t>조천</t>
    <phoneticPr fontId="3" type="noConversion"/>
  </si>
  <si>
    <t>산100-9</t>
    <phoneticPr fontId="3" type="noConversion"/>
  </si>
  <si>
    <t>산89</t>
    <phoneticPr fontId="3" type="noConversion"/>
  </si>
  <si>
    <t>산89-1</t>
    <phoneticPr fontId="3" type="noConversion"/>
  </si>
  <si>
    <t>장연</t>
    <phoneticPr fontId="3" type="noConversion"/>
  </si>
  <si>
    <t>오가</t>
    <phoneticPr fontId="3" type="noConversion"/>
  </si>
  <si>
    <t>산63-1</t>
    <phoneticPr fontId="3" type="noConversion"/>
  </si>
  <si>
    <t>산40-1</t>
    <phoneticPr fontId="3" type="noConversion"/>
  </si>
  <si>
    <t>산57</t>
    <phoneticPr fontId="3" type="noConversion"/>
  </si>
  <si>
    <t>872</t>
    <phoneticPr fontId="3" type="noConversion"/>
  </si>
  <si>
    <t>산33-1</t>
    <phoneticPr fontId="3" type="noConversion"/>
  </si>
  <si>
    <t>산100-3</t>
    <phoneticPr fontId="3" type="noConversion"/>
  </si>
  <si>
    <t>산100-1</t>
    <phoneticPr fontId="3" type="noConversion"/>
  </si>
  <si>
    <t>효근</t>
    <phoneticPr fontId="3" type="noConversion"/>
  </si>
  <si>
    <t>산59</t>
    <phoneticPr fontId="3" type="noConversion"/>
  </si>
  <si>
    <t>산59-1</t>
    <phoneticPr fontId="3" type="noConversion"/>
  </si>
  <si>
    <t>산61-4</t>
    <phoneticPr fontId="3" type="noConversion"/>
  </si>
  <si>
    <t>문광</t>
    <phoneticPr fontId="3" type="noConversion"/>
  </si>
  <si>
    <t>광덕</t>
    <phoneticPr fontId="3" type="noConversion"/>
  </si>
  <si>
    <t>887-4</t>
    <phoneticPr fontId="3" type="noConversion"/>
  </si>
  <si>
    <t>사은</t>
    <phoneticPr fontId="3" type="noConversion"/>
  </si>
  <si>
    <t>산14</t>
    <phoneticPr fontId="3" type="noConversion"/>
  </si>
  <si>
    <t>월문</t>
    <phoneticPr fontId="3" type="noConversion"/>
  </si>
  <si>
    <t>산3</t>
    <phoneticPr fontId="3" type="noConversion"/>
  </si>
  <si>
    <t>음성</t>
    <phoneticPr fontId="14" type="noConversion"/>
  </si>
  <si>
    <t>감우</t>
    <phoneticPr fontId="14" type="noConversion"/>
  </si>
  <si>
    <t>산26-1</t>
    <phoneticPr fontId="14" type="noConversion"/>
  </si>
  <si>
    <t>음성</t>
    <phoneticPr fontId="3" type="noConversion"/>
  </si>
  <si>
    <t>산25-1</t>
    <phoneticPr fontId="14" type="noConversion"/>
  </si>
  <si>
    <t>산25-2</t>
    <phoneticPr fontId="14" type="noConversion"/>
  </si>
  <si>
    <t>164-1</t>
    <phoneticPr fontId="14" type="noConversion"/>
  </si>
  <si>
    <t>165-1</t>
    <phoneticPr fontId="14" type="noConversion"/>
  </si>
  <si>
    <t>사정</t>
    <phoneticPr fontId="14" type="noConversion"/>
  </si>
  <si>
    <t>산18</t>
    <phoneticPr fontId="14" type="noConversion"/>
  </si>
  <si>
    <t>산22</t>
    <phoneticPr fontId="14" type="noConversion"/>
  </si>
  <si>
    <t>241-1</t>
    <phoneticPr fontId="14" type="noConversion"/>
  </si>
  <si>
    <t>241-2</t>
    <phoneticPr fontId="14" type="noConversion"/>
  </si>
  <si>
    <t>242</t>
    <phoneticPr fontId="14" type="noConversion"/>
  </si>
  <si>
    <t>산18-1</t>
    <phoneticPr fontId="14" type="noConversion"/>
  </si>
  <si>
    <t>1223-35</t>
    <phoneticPr fontId="14" type="noConversion"/>
  </si>
  <si>
    <t>유</t>
    <phoneticPr fontId="14" type="noConversion"/>
  </si>
  <si>
    <t>동음</t>
    <phoneticPr fontId="14" type="noConversion"/>
  </si>
  <si>
    <t>산134</t>
    <phoneticPr fontId="14" type="noConversion"/>
  </si>
  <si>
    <t>993</t>
    <phoneticPr fontId="14" type="noConversion"/>
  </si>
  <si>
    <t>979-11</t>
    <phoneticPr fontId="14" type="noConversion"/>
  </si>
  <si>
    <t>667-1</t>
    <phoneticPr fontId="14" type="noConversion"/>
  </si>
  <si>
    <t>666-5</t>
    <phoneticPr fontId="14" type="noConversion"/>
  </si>
  <si>
    <t>석인</t>
    <phoneticPr fontId="14" type="noConversion"/>
  </si>
  <si>
    <t>385</t>
    <phoneticPr fontId="14" type="noConversion"/>
  </si>
  <si>
    <t>80-3</t>
    <phoneticPr fontId="14" type="noConversion"/>
  </si>
  <si>
    <t>80-1</t>
    <phoneticPr fontId="14" type="noConversion"/>
  </si>
  <si>
    <t>산28-3</t>
    <phoneticPr fontId="14" type="noConversion"/>
  </si>
  <si>
    <t>514</t>
    <phoneticPr fontId="14" type="noConversion"/>
  </si>
  <si>
    <t>128-4</t>
    <phoneticPr fontId="14" type="noConversion"/>
  </si>
  <si>
    <t>평곡</t>
    <phoneticPr fontId="14" type="noConversion"/>
  </si>
  <si>
    <t>산56-19</t>
    <phoneticPr fontId="14" type="noConversion"/>
  </si>
  <si>
    <t>125-2</t>
    <phoneticPr fontId="14" type="noConversion"/>
  </si>
  <si>
    <t>1029</t>
    <phoneticPr fontId="14" type="noConversion"/>
  </si>
  <si>
    <t>삼생</t>
    <phoneticPr fontId="3" type="noConversion"/>
  </si>
  <si>
    <t>산7</t>
    <phoneticPr fontId="3" type="noConversion"/>
  </si>
  <si>
    <t>산5</t>
    <phoneticPr fontId="14" type="noConversion"/>
  </si>
  <si>
    <t>용산</t>
    <phoneticPr fontId="14" type="noConversion"/>
  </si>
  <si>
    <t>산122-1</t>
    <phoneticPr fontId="14" type="noConversion"/>
  </si>
  <si>
    <t>1524</t>
    <phoneticPr fontId="14" type="noConversion"/>
  </si>
  <si>
    <t>1195</t>
    <phoneticPr fontId="14" type="noConversion"/>
  </si>
  <si>
    <t>1195-1</t>
    <phoneticPr fontId="14" type="noConversion"/>
  </si>
  <si>
    <t>1196</t>
    <phoneticPr fontId="14" type="noConversion"/>
  </si>
  <si>
    <t>1197</t>
    <phoneticPr fontId="14" type="noConversion"/>
  </si>
  <si>
    <t>1198</t>
    <phoneticPr fontId="14" type="noConversion"/>
  </si>
  <si>
    <t>1199-3</t>
    <phoneticPr fontId="14" type="noConversion"/>
  </si>
  <si>
    <t>원남</t>
    <phoneticPr fontId="3" type="noConversion"/>
  </si>
  <si>
    <t>하당</t>
    <phoneticPr fontId="3" type="noConversion"/>
  </si>
  <si>
    <t>산76-1</t>
    <phoneticPr fontId="3" type="noConversion"/>
  </si>
  <si>
    <t>596-1</t>
    <phoneticPr fontId="3" type="noConversion"/>
  </si>
  <si>
    <t>산50</t>
    <phoneticPr fontId="3" type="noConversion"/>
  </si>
  <si>
    <t>128-8</t>
    <phoneticPr fontId="3" type="noConversion"/>
  </si>
  <si>
    <t>129</t>
    <phoneticPr fontId="3" type="noConversion"/>
  </si>
  <si>
    <t>단양</t>
    <phoneticPr fontId="3" type="noConversion"/>
  </si>
  <si>
    <t>대강</t>
    <phoneticPr fontId="14" type="noConversion"/>
  </si>
  <si>
    <t>사동</t>
    <phoneticPr fontId="14" type="noConversion"/>
  </si>
  <si>
    <t>산3-4</t>
    <phoneticPr fontId="14" type="noConversion"/>
  </si>
  <si>
    <t>단양</t>
    <phoneticPr fontId="14" type="noConversion"/>
  </si>
  <si>
    <t>직티</t>
    <phoneticPr fontId="14" type="noConversion"/>
  </si>
  <si>
    <t>산30-1</t>
    <phoneticPr fontId="14" type="noConversion"/>
  </si>
  <si>
    <t>산30-26</t>
    <phoneticPr fontId="14" type="noConversion"/>
  </si>
  <si>
    <t>영춘</t>
    <phoneticPr fontId="14" type="noConversion"/>
  </si>
  <si>
    <t>사지원</t>
    <phoneticPr fontId="14" type="noConversion"/>
  </si>
  <si>
    <t>산42</t>
    <phoneticPr fontId="14" type="noConversion"/>
  </si>
  <si>
    <t>320-3</t>
    <phoneticPr fontId="14" type="noConversion"/>
  </si>
  <si>
    <t>하</t>
    <phoneticPr fontId="14" type="noConversion"/>
  </si>
  <si>
    <t>산62</t>
    <phoneticPr fontId="14" type="noConversion"/>
  </si>
  <si>
    <t>가곡</t>
    <phoneticPr fontId="14" type="noConversion"/>
  </si>
  <si>
    <t>사평</t>
    <phoneticPr fontId="14" type="noConversion"/>
  </si>
  <si>
    <t>산117</t>
    <phoneticPr fontId="14" type="noConversion"/>
  </si>
  <si>
    <t>11</t>
    <phoneticPr fontId="14" type="noConversion"/>
  </si>
  <si>
    <t>12</t>
    <phoneticPr fontId="14" type="noConversion"/>
  </si>
  <si>
    <t>13-1</t>
    <phoneticPr fontId="14" type="noConversion"/>
  </si>
  <si>
    <t>14</t>
    <phoneticPr fontId="14" type="noConversion"/>
  </si>
  <si>
    <t>대</t>
    <phoneticPr fontId="14" type="noConversion"/>
  </si>
  <si>
    <t>667</t>
    <phoneticPr fontId="14" type="noConversion"/>
  </si>
  <si>
    <t>12-1</t>
    <phoneticPr fontId="14" type="noConversion"/>
  </si>
  <si>
    <t>산43</t>
    <phoneticPr fontId="14" type="noConversion"/>
  </si>
  <si>
    <t>산48</t>
    <phoneticPr fontId="14" type="noConversion"/>
  </si>
  <si>
    <t>묘</t>
    <phoneticPr fontId="14" type="noConversion"/>
  </si>
  <si>
    <t>산44-1</t>
    <phoneticPr fontId="14" type="noConversion"/>
  </si>
  <si>
    <t>적성</t>
    <phoneticPr fontId="14" type="noConversion"/>
  </si>
  <si>
    <t>상원곡</t>
    <phoneticPr fontId="14" type="noConversion"/>
  </si>
  <si>
    <t>441</t>
    <phoneticPr fontId="14" type="noConversion"/>
  </si>
  <si>
    <t xml:space="preserve"> </t>
    <phoneticPr fontId="14" type="noConversion"/>
  </si>
  <si>
    <t>영춘</t>
    <phoneticPr fontId="14" type="noConversion"/>
  </si>
  <si>
    <t>사지원</t>
    <phoneticPr fontId="14" type="noConversion"/>
  </si>
  <si>
    <t>733</t>
    <phoneticPr fontId="14" type="noConversion"/>
  </si>
  <si>
    <t>구</t>
    <phoneticPr fontId="14" type="noConversion"/>
  </si>
  <si>
    <t>만종</t>
    <phoneticPr fontId="14" type="noConversion"/>
  </si>
  <si>
    <t>산93</t>
    <phoneticPr fontId="14" type="noConversion"/>
  </si>
  <si>
    <t>노동</t>
    <phoneticPr fontId="14" type="noConversion"/>
  </si>
  <si>
    <t>811</t>
    <phoneticPr fontId="14" type="noConversion"/>
  </si>
  <si>
    <t>산102</t>
    <phoneticPr fontId="14" type="noConversion"/>
  </si>
  <si>
    <t>851</t>
    <phoneticPr fontId="14" type="noConversion"/>
  </si>
  <si>
    <t>536</t>
    <phoneticPr fontId="14" type="noConversion"/>
  </si>
  <si>
    <t>잡</t>
    <phoneticPr fontId="14" type="noConversion"/>
  </si>
  <si>
    <t>산113-1</t>
    <phoneticPr fontId="14" type="noConversion"/>
  </si>
  <si>
    <t>852</t>
    <phoneticPr fontId="14" type="noConversion"/>
  </si>
  <si>
    <t>당초 지적</t>
    <phoneticPr fontId="3" type="noConversion"/>
  </si>
  <si>
    <t>고시번호</t>
    <phoneticPr fontId="3" type="noConversion"/>
  </si>
  <si>
    <t>당초</t>
    <phoneticPr fontId="3" type="noConversion"/>
  </si>
  <si>
    <t>변경</t>
    <phoneticPr fontId="3" type="noConversion"/>
  </si>
  <si>
    <t>당초필지</t>
    <phoneticPr fontId="3" type="noConversion"/>
  </si>
  <si>
    <t>당초지적</t>
    <phoneticPr fontId="3" type="noConversion"/>
  </si>
  <si>
    <t>당초지정</t>
    <phoneticPr fontId="3" type="noConversion"/>
  </si>
  <si>
    <t>변경필지</t>
    <phoneticPr fontId="3" type="noConversion"/>
  </si>
  <si>
    <t>변경지적</t>
    <phoneticPr fontId="3" type="noConversion"/>
  </si>
  <si>
    <t>변경지정</t>
    <phoneticPr fontId="3" type="noConversion"/>
  </si>
  <si>
    <t>산림유역</t>
    <phoneticPr fontId="3" type="noConversion"/>
  </si>
  <si>
    <t>산지보전</t>
    <phoneticPr fontId="3" type="noConversion"/>
  </si>
  <si>
    <t>산사태예방</t>
    <phoneticPr fontId="3" type="noConversion"/>
  </si>
  <si>
    <t>산지사방</t>
    <phoneticPr fontId="3" type="noConversion"/>
  </si>
  <si>
    <t>사방댐</t>
    <phoneticPr fontId="3" type="noConversion"/>
  </si>
  <si>
    <t>계류보전</t>
    <phoneticPr fontId="3" type="noConversion"/>
  </si>
  <si>
    <t>사방댐</t>
    <phoneticPr fontId="3" type="noConversion"/>
  </si>
  <si>
    <t>계류보전</t>
    <phoneticPr fontId="3" type="noConversion"/>
  </si>
  <si>
    <t>사후관리 추가</t>
    <phoneticPr fontId="3" type="noConversion"/>
  </si>
  <si>
    <t>사후관리</t>
    <phoneticPr fontId="3" type="noConversion"/>
  </si>
  <si>
    <t>당초지적</t>
    <phoneticPr fontId="3" type="noConversion"/>
  </si>
  <si>
    <t>고시번호</t>
    <phoneticPr fontId="3" type="noConversion"/>
  </si>
  <si>
    <t>당초</t>
    <phoneticPr fontId="3" type="noConversion"/>
  </si>
  <si>
    <t>변경</t>
    <phoneticPr fontId="3" type="noConversion"/>
  </si>
  <si>
    <t>땅밀림</t>
    <phoneticPr fontId="3" type="noConversion"/>
  </si>
  <si>
    <t>산사태예방</t>
    <phoneticPr fontId="3" type="noConversion"/>
  </si>
  <si>
    <t>산사태복구
(땅밀림)</t>
    <phoneticPr fontId="3" type="noConversion"/>
  </si>
  <si>
    <t>2015년 사방지 변경 지정현황</t>
    <phoneticPr fontId="3" type="noConversion"/>
  </si>
  <si>
    <t>2015년 사방지 변경 지정의뢰 내역</t>
    <phoneticPr fontId="3" type="noConversion"/>
  </si>
  <si>
    <t>보은</t>
    <phoneticPr fontId="14" type="noConversion"/>
  </si>
  <si>
    <t>어암</t>
    <phoneticPr fontId="14" type="noConversion"/>
  </si>
  <si>
    <t>산46-10</t>
    <phoneticPr fontId="3" type="noConversion"/>
  </si>
  <si>
    <t>임</t>
    <phoneticPr fontId="3" type="noConversion"/>
  </si>
  <si>
    <t>사방댐</t>
    <phoneticPr fontId="3" type="noConversion"/>
  </si>
  <si>
    <t>사방댐</t>
    <phoneticPr fontId="3" type="noConversion"/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</si>
</sst>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□  &quot;@"/>
    <numFmt numFmtId="178" formatCode="&quot;음성 &quot;@"/>
    <numFmt numFmtId="179" formatCode="&quot;충주 &quot;@"/>
    <numFmt numFmtId="180" formatCode="&quot;영동 &quot;@"/>
    <numFmt numFmtId="181" formatCode="&quot;진천 &quot;@"/>
    <numFmt numFmtId="182" formatCode="&quot;증평 &quot;@"/>
    <numFmt numFmtId="183" formatCode="&quot;청원 &quot;@"/>
    <numFmt numFmtId="184" formatCode="&quot;단양 &quot;@"/>
    <numFmt numFmtId="185" formatCode="&quot;보은 &quot;@"/>
    <numFmt numFmtId="186" formatCode="&quot;제천 &quot;@"/>
    <numFmt numFmtId="187" formatCode="&quot;괴산 &quot;@"/>
    <numFmt numFmtId="188" formatCode="&quot;옥천 &quot;@"/>
    <numFmt numFmtId="189" formatCode="#,##0_ "/>
    <numFmt numFmtId="190" formatCode="_ &quot;₩&quot;* #,##0_ ;_ &quot;₩&quot;* \-#,##0_ ;_ &quot;₩&quot;* &quot;-&quot;_ ;_ @_ "/>
    <numFmt numFmtId="191" formatCode="_ &quot;₩&quot;* #,##0.00_ ;_ &quot;₩&quot;* \-#,##0.00_ ;_ &quot;₩&quot;* &quot;-&quot;??_ ;_ @_ "/>
    <numFmt numFmtId="192" formatCode="_ * #,##0.00_ ;_ * \-#,##0.00_ ;_ * &quot;-&quot;??_ ;_ @_ "/>
    <numFmt numFmtId="193" formatCode="_ * #,##0_ ;_ * \-#,##0_ ;_ * &quot;-&quot;_ ;_ @_ "/>
    <numFmt numFmtId="194" formatCode="&quot;₩&quot;\ #,##0.00;[Red]&quot;₩&quot;\ \-#,##0.00"/>
    <numFmt numFmtId="195" formatCode="_ &quot;₩&quot;\ * #,##0.00_ ;_ &quot;₩&quot;\ * \-#,##0.00_ ;_ &quot;₩&quot;\ * &quot;-&quot;??_ ;_ @_ "/>
    <numFmt numFmtId="196" formatCode="_(&quot;₩&quot;* #,##0_);_(&quot;₩&quot;* \(#,##0\);_(&quot;₩&quot;* &quot;-&quot;_);_(@_)"/>
    <numFmt numFmtId="197" formatCode="&quot;청주 &quot;@"/>
  </numFmts>
  <fonts count="35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굴림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11"/>
      <color indexed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2"/>
      <name val="맑은 고딕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b/>
      <sz val="9"/>
      <color indexed="81"/>
      <name val="굴림"/>
      <family val="3"/>
      <charset val="129"/>
    </font>
    <font>
      <b/>
      <sz val="11"/>
      <name val="돋움"/>
      <family val="3"/>
      <charset val="129"/>
    </font>
    <font>
      <sz val="12"/>
      <color indexed="10"/>
      <name val="굴림"/>
      <family val="3"/>
      <charset val="129"/>
    </font>
    <font>
      <b/>
      <sz val="11"/>
      <color indexed="10"/>
      <name val="돋움"/>
      <family val="3"/>
      <charset val="129"/>
    </font>
    <font>
      <sz val="12"/>
      <name val="바탕체"/>
      <family val="1"/>
      <charset val="129"/>
    </font>
    <font>
      <sz val="12"/>
      <name val="¹UAAA¼"/>
      <family val="1"/>
      <charset val="129"/>
    </font>
    <font>
      <sz val="10"/>
      <name val="μ¸¿oA¼"/>
      <family val="3"/>
      <charset val="129"/>
    </font>
    <font>
      <sz val="10"/>
      <name val="Arial"/>
      <family val="2"/>
    </font>
    <font>
      <sz val="10"/>
      <name val="굴림체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b/>
      <sz val="10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11"/>
      <color theme="1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7">
    <xf numFmtId="0" fontId="0" fillId="0" borderId="0"/>
    <xf numFmtId="0" fontId="19" fillId="0" borderId="0"/>
    <xf numFmtId="19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/>
    <xf numFmtId="19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4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0" fontId="25" fillId="0" borderId="2">
      <alignment horizontal="left" vertical="center"/>
    </xf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10" fontId="24" fillId="3" borderId="3" applyNumberFormat="0" applyBorder="0" applyAlignment="0" applyProtection="0"/>
    <xf numFmtId="0" fontId="19" fillId="0" borderId="0"/>
    <xf numFmtId="0" fontId="22" fillId="0" borderId="0"/>
    <xf numFmtId="10" fontId="22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22" fillId="0" borderId="0"/>
    <xf numFmtId="41" fontId="1" fillId="0" borderId="0" applyFont="0" applyFill="0" applyBorder="0" applyAlignment="0" applyProtection="0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192" fontId="23" fillId="0" borderId="4"/>
    <xf numFmtId="43" fontId="1" fillId="0" borderId="0" applyFont="0" applyFill="0" applyBorder="0" applyAlignment="0" applyProtection="0"/>
    <xf numFmtId="196" fontId="13" fillId="0" borderId="0" applyFont="0" applyFill="0" applyBorder="0" applyAlignment="0" applyProtection="0">
      <alignment vertical="center"/>
    </xf>
    <xf numFmtId="196" fontId="13" fillId="0" borderId="0" applyFont="0" applyFill="0" applyBorder="0" applyAlignment="0" applyProtection="0">
      <alignment vertical="center"/>
    </xf>
    <xf numFmtId="19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</cellStyleXfs>
  <cellXfs count="474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shrinkToFit="1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/>
    <xf numFmtId="49" fontId="6" fillId="0" borderId="3" xfId="0" applyNumberFormat="1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/>
    <xf numFmtId="183" fontId="7" fillId="0" borderId="3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/>
    </xf>
    <xf numFmtId="186" fontId="7" fillId="0" borderId="3" xfId="0" applyNumberFormat="1" applyFont="1" applyFill="1" applyBorder="1" applyAlignment="1">
      <alignment horizontal="center" vertical="center" shrinkToFit="1"/>
    </xf>
    <xf numFmtId="185" fontId="7" fillId="0" borderId="3" xfId="0" applyNumberFormat="1" applyFont="1" applyFill="1" applyBorder="1" applyAlignment="1">
      <alignment horizontal="center" vertical="center" shrinkToFit="1"/>
    </xf>
    <xf numFmtId="184" fontId="7" fillId="0" borderId="3" xfId="0" applyNumberFormat="1" applyFont="1" applyFill="1" applyBorder="1" applyAlignment="1">
      <alignment horizontal="center" vertical="center" shrinkToFit="1"/>
    </xf>
    <xf numFmtId="0" fontId="10" fillId="0" borderId="0" xfId="156">
      <alignment vertical="center"/>
    </xf>
    <xf numFmtId="177" fontId="5" fillId="0" borderId="0" xfId="155" applyNumberFormat="1" applyFont="1" applyAlignment="1">
      <alignment horizontal="left" vertical="center"/>
    </xf>
    <xf numFmtId="176" fontId="4" fillId="0" borderId="0" xfId="155" applyNumberFormat="1" applyFont="1" applyAlignment="1">
      <alignment horizontal="left" vertical="center"/>
    </xf>
    <xf numFmtId="176" fontId="6" fillId="0" borderId="3" xfId="155" applyNumberFormat="1" applyFont="1" applyBorder="1" applyAlignment="1">
      <alignment horizontal="center" vertical="center"/>
    </xf>
    <xf numFmtId="176" fontId="7" fillId="4" borderId="7" xfId="155" applyNumberFormat="1" applyFont="1" applyFill="1" applyBorder="1" applyAlignment="1">
      <alignment horizontal="center" vertical="center"/>
    </xf>
    <xf numFmtId="3" fontId="7" fillId="4" borderId="3" xfId="155" applyNumberFormat="1" applyFont="1" applyFill="1" applyBorder="1" applyAlignment="1">
      <alignment horizontal="right" vertical="center"/>
    </xf>
    <xf numFmtId="3" fontId="10" fillId="5" borderId="3" xfId="156" applyNumberFormat="1" applyFill="1" applyBorder="1">
      <alignment vertical="center"/>
    </xf>
    <xf numFmtId="0" fontId="10" fillId="0" borderId="9" xfId="156" applyBorder="1">
      <alignment vertical="center"/>
    </xf>
    <xf numFmtId="3" fontId="10" fillId="0" borderId="0" xfId="156" applyNumberFormat="1">
      <alignment vertical="center"/>
    </xf>
    <xf numFmtId="176" fontId="7" fillId="0" borderId="7" xfId="155" applyNumberFormat="1" applyFont="1" applyFill="1" applyBorder="1" applyAlignment="1">
      <alignment horizontal="center" vertical="center"/>
    </xf>
    <xf numFmtId="3" fontId="7" fillId="0" borderId="3" xfId="78" applyNumberFormat="1" applyFont="1" applyFill="1" applyBorder="1" applyAlignment="1">
      <alignment horizontal="right" vertical="center"/>
    </xf>
    <xf numFmtId="0" fontId="10" fillId="0" borderId="9" xfId="156" applyBorder="1" applyAlignment="1">
      <alignment vertical="center" shrinkToFit="1"/>
    </xf>
    <xf numFmtId="176" fontId="7" fillId="0" borderId="10" xfId="155" applyNumberFormat="1" applyFont="1" applyFill="1" applyBorder="1" applyAlignment="1">
      <alignment horizontal="center" vertical="center"/>
    </xf>
    <xf numFmtId="0" fontId="10" fillId="0" borderId="11" xfId="156" applyBorder="1">
      <alignment vertical="center"/>
    </xf>
    <xf numFmtId="3" fontId="12" fillId="0" borderId="3" xfId="156" applyNumberFormat="1" applyFont="1" applyBorder="1" applyAlignment="1">
      <alignment horizontal="right" vertical="center"/>
    </xf>
    <xf numFmtId="176" fontId="2" fillId="0" borderId="0" xfId="155" applyNumberFormat="1" applyFont="1" applyAlignment="1">
      <alignment horizontal="left" vertical="center"/>
    </xf>
    <xf numFmtId="0" fontId="10" fillId="0" borderId="3" xfId="156" applyFont="1" applyBorder="1" applyAlignment="1">
      <alignment horizontal="center" vertical="center"/>
    </xf>
    <xf numFmtId="0" fontId="10" fillId="0" borderId="3" xfId="156" applyBorder="1">
      <alignment vertical="center"/>
    </xf>
    <xf numFmtId="179" fontId="7" fillId="0" borderId="12" xfId="0" applyNumberFormat="1" applyFont="1" applyFill="1" applyBorder="1" applyAlignment="1">
      <alignment horizontal="center" vertical="center" shrinkToFit="1"/>
    </xf>
    <xf numFmtId="179" fontId="7" fillId="0" borderId="14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 shrinkToFit="1"/>
    </xf>
    <xf numFmtId="178" fontId="7" fillId="0" borderId="16" xfId="0" applyNumberFormat="1" applyFont="1" applyFill="1" applyBorder="1" applyAlignment="1">
      <alignment horizontal="center" vertical="center" shrinkToFit="1"/>
    </xf>
    <xf numFmtId="184" fontId="7" fillId="0" borderId="18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Border="1"/>
    <xf numFmtId="49" fontId="0" fillId="0" borderId="0" xfId="0" applyNumberFormat="1" applyBorder="1"/>
    <xf numFmtId="176" fontId="0" fillId="0" borderId="0" xfId="0" applyNumberFormat="1" applyBorder="1" applyAlignment="1">
      <alignment horizontal="right"/>
    </xf>
    <xf numFmtId="176" fontId="7" fillId="6" borderId="5" xfId="0" applyNumberFormat="1" applyFont="1" applyFill="1" applyBorder="1" applyAlignment="1">
      <alignment horizontal="center" vertical="center"/>
    </xf>
    <xf numFmtId="176" fontId="7" fillId="6" borderId="19" xfId="0" applyNumberFormat="1" applyFont="1" applyFill="1" applyBorder="1" applyAlignment="1">
      <alignment horizontal="center" vertical="center"/>
    </xf>
    <xf numFmtId="185" fontId="7" fillId="0" borderId="16" xfId="0" applyNumberFormat="1" applyFont="1" applyFill="1" applyBorder="1" applyAlignment="1">
      <alignment horizontal="center" vertical="center" shrinkToFit="1"/>
    </xf>
    <xf numFmtId="185" fontId="7" fillId="0" borderId="18" xfId="0" applyNumberFormat="1" applyFont="1" applyFill="1" applyBorder="1" applyAlignment="1">
      <alignment horizontal="center" vertical="center" shrinkToFit="1"/>
    </xf>
    <xf numFmtId="185" fontId="7" fillId="0" borderId="14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88" fontId="7" fillId="0" borderId="3" xfId="0" applyNumberFormat="1" applyFont="1" applyFill="1" applyBorder="1" applyAlignment="1">
      <alignment horizontal="center" vertical="center" shrinkToFit="1"/>
    </xf>
    <xf numFmtId="186" fontId="7" fillId="0" borderId="1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 shrinkToFit="1"/>
    </xf>
    <xf numFmtId="181" fontId="7" fillId="0" borderId="16" xfId="0" applyNumberFormat="1" applyFont="1" applyFill="1" applyBorder="1" applyAlignment="1">
      <alignment horizontal="center" vertical="center" shrinkToFit="1"/>
    </xf>
    <xf numFmtId="181" fontId="7" fillId="0" borderId="3" xfId="0" applyNumberFormat="1" applyFont="1" applyFill="1" applyBorder="1" applyAlignment="1">
      <alignment horizontal="center" vertical="center" shrinkToFit="1"/>
    </xf>
    <xf numFmtId="176" fontId="7" fillId="0" borderId="30" xfId="0" applyNumberFormat="1" applyFont="1" applyFill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/>
    </xf>
    <xf numFmtId="183" fontId="7" fillId="0" borderId="18" xfId="0" applyNumberFormat="1" applyFont="1" applyFill="1" applyBorder="1" applyAlignment="1">
      <alignment horizontal="center" vertical="center" shrinkToFit="1"/>
    </xf>
    <xf numFmtId="187" fontId="7" fillId="0" borderId="16" xfId="0" applyNumberFormat="1" applyFont="1" applyFill="1" applyBorder="1" applyAlignment="1">
      <alignment horizontal="center" vertical="center" shrinkToFit="1"/>
    </xf>
    <xf numFmtId="187" fontId="7" fillId="0" borderId="3" xfId="0" applyNumberFormat="1" applyFont="1" applyFill="1" applyBorder="1" applyAlignment="1">
      <alignment horizontal="center" vertical="center" shrinkToFit="1"/>
    </xf>
    <xf numFmtId="176" fontId="16" fillId="7" borderId="0" xfId="0" applyNumberFormat="1" applyFont="1" applyFill="1"/>
    <xf numFmtId="41" fontId="0" fillId="0" borderId="0" xfId="78" applyFont="1" applyAlignment="1">
      <alignment horizontal="right"/>
    </xf>
    <xf numFmtId="176" fontId="17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/>
    </xf>
    <xf numFmtId="176" fontId="6" fillId="7" borderId="12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176" fontId="6" fillId="7" borderId="26" xfId="0" applyNumberFormat="1" applyFont="1" applyFill="1" applyBorder="1" applyAlignment="1">
      <alignment horizontal="right" vertical="center"/>
    </xf>
    <xf numFmtId="176" fontId="6" fillId="7" borderId="6" xfId="0" applyNumberFormat="1" applyFont="1" applyFill="1" applyBorder="1" applyAlignment="1">
      <alignment horizontal="left" vertical="center"/>
    </xf>
    <xf numFmtId="41" fontId="6" fillId="7" borderId="12" xfId="78" applyFont="1" applyFill="1" applyBorder="1" applyAlignment="1">
      <alignment horizontal="right" vertical="center"/>
    </xf>
    <xf numFmtId="183" fontId="6" fillId="7" borderId="12" xfId="0" applyNumberFormat="1" applyFont="1" applyFill="1" applyBorder="1" applyAlignment="1">
      <alignment horizontal="center" vertical="center" shrinkToFit="1"/>
    </xf>
    <xf numFmtId="188" fontId="7" fillId="0" borderId="18" xfId="0" applyNumberFormat="1" applyFont="1" applyFill="1" applyBorder="1" applyAlignment="1">
      <alignment horizontal="center" vertical="center" shrinkToFit="1"/>
    </xf>
    <xf numFmtId="41" fontId="17" fillId="0" borderId="0" xfId="78" applyFont="1" applyAlignment="1">
      <alignment horizontal="left" vertical="center"/>
    </xf>
    <xf numFmtId="41" fontId="8" fillId="0" borderId="3" xfId="78" applyFont="1" applyBorder="1" applyAlignment="1">
      <alignment horizontal="center" vertical="center" wrapText="1"/>
    </xf>
    <xf numFmtId="41" fontId="9" fillId="0" borderId="0" xfId="78" applyFont="1" applyAlignment="1">
      <alignment horizontal="right"/>
    </xf>
    <xf numFmtId="41" fontId="4" fillId="0" borderId="0" xfId="78" applyFont="1" applyAlignment="1">
      <alignment horizontal="left" vertical="center"/>
    </xf>
    <xf numFmtId="41" fontId="6" fillId="0" borderId="3" xfId="78" applyFont="1" applyBorder="1" applyAlignment="1">
      <alignment horizontal="center" vertical="center" wrapText="1"/>
    </xf>
    <xf numFmtId="176" fontId="6" fillId="7" borderId="6" xfId="0" applyNumberFormat="1" applyFont="1" applyFill="1" applyBorder="1" applyAlignment="1">
      <alignment horizontal="center" vertical="center"/>
    </xf>
    <xf numFmtId="176" fontId="6" fillId="7" borderId="32" xfId="0" applyNumberFormat="1" applyFont="1" applyFill="1" applyBorder="1" applyAlignment="1">
      <alignment horizontal="center" vertical="center"/>
    </xf>
    <xf numFmtId="176" fontId="6" fillId="7" borderId="12" xfId="0" applyNumberFormat="1" applyFont="1" applyFill="1" applyBorder="1" applyAlignment="1">
      <alignment horizontal="right" vertical="center"/>
    </xf>
    <xf numFmtId="41" fontId="0" fillId="0" borderId="0" xfId="78" applyFont="1"/>
    <xf numFmtId="41" fontId="1" fillId="0" borderId="0" xfId="78" applyFont="1"/>
    <xf numFmtId="3" fontId="10" fillId="5" borderId="3" xfId="156" applyNumberForma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/>
    </xf>
    <xf numFmtId="41" fontId="1" fillId="0" borderId="0" xfId="78" applyFont="1" applyAlignment="1">
      <alignment horizontal="right"/>
    </xf>
    <xf numFmtId="49" fontId="0" fillId="0" borderId="34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86" fontId="7" fillId="0" borderId="48" xfId="0" applyNumberFormat="1" applyFont="1" applyFill="1" applyBorder="1" applyAlignment="1">
      <alignment horizontal="center" vertical="center" shrinkToFit="1"/>
    </xf>
    <xf numFmtId="176" fontId="7" fillId="6" borderId="21" xfId="0" applyNumberFormat="1" applyFont="1" applyFill="1" applyBorder="1" applyAlignment="1">
      <alignment horizontal="center" vertical="center"/>
    </xf>
    <xf numFmtId="185" fontId="7" fillId="0" borderId="48" xfId="0" applyNumberFormat="1" applyFont="1" applyFill="1" applyBorder="1" applyAlignment="1">
      <alignment horizontal="center" vertical="center" shrinkToFit="1"/>
    </xf>
    <xf numFmtId="179" fontId="7" fillId="0" borderId="40" xfId="0" applyNumberFormat="1" applyFont="1" applyFill="1" applyBorder="1" applyAlignment="1">
      <alignment horizontal="center" vertical="center" shrinkToFit="1"/>
    </xf>
    <xf numFmtId="176" fontId="7" fillId="0" borderId="50" xfId="0" applyNumberFormat="1" applyFont="1" applyFill="1" applyBorder="1" applyAlignment="1">
      <alignment horizontal="center" vertical="center" shrinkToFit="1"/>
    </xf>
    <xf numFmtId="181" fontId="7" fillId="0" borderId="18" xfId="0" applyNumberFormat="1" applyFont="1" applyFill="1" applyBorder="1" applyAlignment="1">
      <alignment horizontal="center" vertical="center" shrinkToFit="1"/>
    </xf>
    <xf numFmtId="176" fontId="0" fillId="0" borderId="49" xfId="0" applyNumberFormat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center" vertical="center" shrinkToFit="1"/>
    </xf>
    <xf numFmtId="176" fontId="0" fillId="0" borderId="0" xfId="0" applyNumberFormat="1" applyBorder="1" applyAlignment="1">
      <alignment shrinkToFit="1"/>
    </xf>
    <xf numFmtId="176" fontId="9" fillId="0" borderId="0" xfId="0" applyNumberFormat="1" applyFont="1" applyBorder="1" applyAlignment="1">
      <alignment shrinkToFit="1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41" fontId="1" fillId="0" borderId="0" xfId="78" applyFont="1" applyBorder="1" applyAlignment="1">
      <alignment horizontal="right"/>
    </xf>
    <xf numFmtId="41" fontId="9" fillId="0" borderId="0" xfId="78" applyFont="1" applyBorder="1" applyAlignment="1">
      <alignment horizontal="right"/>
    </xf>
    <xf numFmtId="176" fontId="7" fillId="0" borderId="4" xfId="0" applyNumberFormat="1" applyFont="1" applyFill="1" applyBorder="1" applyAlignment="1">
      <alignment horizontal="center" vertical="center"/>
    </xf>
    <xf numFmtId="0" fontId="10" fillId="0" borderId="0" xfId="156" applyFont="1">
      <alignment vertical="center"/>
    </xf>
    <xf numFmtId="49" fontId="0" fillId="0" borderId="0" xfId="0" applyNumberFormat="1" applyBorder="1" applyAlignment="1">
      <alignment horizontal="center" vertical="center"/>
    </xf>
    <xf numFmtId="41" fontId="9" fillId="0" borderId="0" xfId="78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89" fontId="0" fillId="0" borderId="0" xfId="0" applyNumberFormat="1" applyBorder="1" applyAlignment="1">
      <alignment horizontal="right" vertical="center"/>
    </xf>
    <xf numFmtId="41" fontId="1" fillId="0" borderId="0" xfId="78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 shrinkToFit="1"/>
    </xf>
    <xf numFmtId="187" fontId="7" fillId="0" borderId="18" xfId="0" applyNumberFormat="1" applyFont="1" applyFill="1" applyBorder="1" applyAlignment="1">
      <alignment horizontal="center" vertical="center" shrinkToFit="1"/>
    </xf>
    <xf numFmtId="176" fontId="6" fillId="8" borderId="7" xfId="0" applyNumberFormat="1" applyFont="1" applyFill="1" applyBorder="1" applyAlignment="1">
      <alignment horizontal="center" vertical="center"/>
    </xf>
    <xf numFmtId="176" fontId="6" fillId="8" borderId="3" xfId="0" applyNumberFormat="1" applyFont="1" applyFill="1" applyBorder="1" applyAlignment="1">
      <alignment horizontal="center" vertical="center"/>
    </xf>
    <xf numFmtId="49" fontId="6" fillId="8" borderId="3" xfId="0" applyNumberFormat="1" applyFont="1" applyFill="1" applyBorder="1" applyAlignment="1">
      <alignment horizontal="center" vertical="center"/>
    </xf>
    <xf numFmtId="41" fontId="8" fillId="8" borderId="8" xfId="78" applyFont="1" applyFill="1" applyBorder="1" applyAlignment="1">
      <alignment horizontal="right" vertical="center"/>
    </xf>
    <xf numFmtId="41" fontId="8" fillId="8" borderId="5" xfId="78" applyFont="1" applyFill="1" applyBorder="1" applyAlignment="1">
      <alignment horizontal="center" vertical="center"/>
    </xf>
    <xf numFmtId="41" fontId="8" fillId="8" borderId="3" xfId="78" applyFont="1" applyFill="1" applyBorder="1" applyAlignment="1">
      <alignment horizontal="right" vertical="center"/>
    </xf>
    <xf numFmtId="183" fontId="6" fillId="8" borderId="3" xfId="0" applyNumberFormat="1" applyFont="1" applyFill="1" applyBorder="1" applyAlignment="1">
      <alignment horizontal="center" vertical="center" shrinkToFit="1"/>
    </xf>
    <xf numFmtId="176" fontId="6" fillId="8" borderId="9" xfId="0" applyNumberFormat="1" applyFont="1" applyFill="1" applyBorder="1" applyAlignment="1">
      <alignment horizontal="center" vertical="center" shrinkToFit="1"/>
    </xf>
    <xf numFmtId="181" fontId="7" fillId="0" borderId="48" xfId="0" applyNumberFormat="1" applyFont="1" applyFill="1" applyBorder="1" applyAlignment="1">
      <alignment horizontal="center" vertical="center" shrinkToFit="1"/>
    </xf>
    <xf numFmtId="49" fontId="0" fillId="0" borderId="8" xfId="0" applyNumberFormat="1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49" fontId="0" fillId="0" borderId="53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176" fontId="7" fillId="0" borderId="55" xfId="0" applyNumberFormat="1" applyFont="1" applyFill="1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right" vertical="center"/>
    </xf>
    <xf numFmtId="49" fontId="0" fillId="0" borderId="42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80" fontId="7" fillId="0" borderId="18" xfId="0" applyNumberFormat="1" applyFont="1" applyFill="1" applyBorder="1" applyAlignment="1">
      <alignment horizontal="center" vertical="center" shrinkToFit="1"/>
    </xf>
    <xf numFmtId="49" fontId="0" fillId="0" borderId="51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right" vertical="center"/>
    </xf>
    <xf numFmtId="180" fontId="7" fillId="0" borderId="48" xfId="0" applyNumberFormat="1" applyFont="1" applyFill="1" applyBorder="1" applyAlignment="1">
      <alignment horizontal="center" vertical="center" shrinkToFit="1"/>
    </xf>
    <xf numFmtId="182" fontId="7" fillId="0" borderId="3" xfId="0" applyNumberFormat="1" applyFont="1" applyFill="1" applyBorder="1" applyAlignment="1">
      <alignment horizontal="center" vertical="center" shrinkToFit="1"/>
    </xf>
    <xf numFmtId="41" fontId="26" fillId="7" borderId="12" xfId="78" applyFont="1" applyFill="1" applyBorder="1" applyAlignment="1">
      <alignment horizontal="right" vertical="center"/>
    </xf>
    <xf numFmtId="187" fontId="7" fillId="0" borderId="14" xfId="0" applyNumberFormat="1" applyFont="1" applyFill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 shrinkToFit="1"/>
    </xf>
    <xf numFmtId="184" fontId="7" fillId="0" borderId="48" xfId="0" applyNumberFormat="1" applyFon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41" fontId="28" fillId="0" borderId="40" xfId="78" applyFont="1" applyFill="1" applyBorder="1" applyAlignment="1">
      <alignment horizontal="center" vertical="center"/>
    </xf>
    <xf numFmtId="41" fontId="28" fillId="0" borderId="3" xfId="78" applyFont="1" applyFill="1" applyBorder="1" applyAlignment="1">
      <alignment horizontal="center" vertical="center"/>
    </xf>
    <xf numFmtId="41" fontId="28" fillId="0" borderId="18" xfId="78" applyFont="1" applyFill="1" applyBorder="1" applyAlignment="1">
      <alignment horizontal="center" vertical="center"/>
    </xf>
    <xf numFmtId="41" fontId="29" fillId="0" borderId="3" xfId="78" applyFont="1" applyFill="1" applyBorder="1" applyAlignment="1">
      <alignment horizontal="center" vertical="center"/>
    </xf>
    <xf numFmtId="41" fontId="29" fillId="0" borderId="18" xfId="78" applyFont="1" applyFill="1" applyBorder="1" applyAlignment="1">
      <alignment horizontal="center" vertical="center"/>
    </xf>
    <xf numFmtId="41" fontId="28" fillId="0" borderId="14" xfId="78" applyFont="1" applyFill="1" applyBorder="1" applyAlignment="1">
      <alignment horizontal="center" vertical="center"/>
    </xf>
    <xf numFmtId="41" fontId="28" fillId="0" borderId="12" xfId="78" applyFont="1" applyFill="1" applyBorder="1" applyAlignment="1">
      <alignment horizontal="center" vertical="center"/>
    </xf>
    <xf numFmtId="176" fontId="30" fillId="0" borderId="14" xfId="0" applyNumberFormat="1" applyFont="1" applyBorder="1" applyAlignment="1">
      <alignment horizontal="right" vertical="center"/>
    </xf>
    <xf numFmtId="176" fontId="30" fillId="0" borderId="3" xfId="0" applyNumberFormat="1" applyFont="1" applyBorder="1" applyAlignment="1">
      <alignment horizontal="right" vertical="center"/>
    </xf>
    <xf numFmtId="176" fontId="30" fillId="0" borderId="18" xfId="0" applyNumberFormat="1" applyFont="1" applyBorder="1" applyAlignment="1">
      <alignment horizontal="right" vertical="center"/>
    </xf>
    <xf numFmtId="176" fontId="30" fillId="0" borderId="48" xfId="0" applyNumberFormat="1" applyFont="1" applyBorder="1" applyAlignment="1">
      <alignment horizontal="right" vertical="center"/>
    </xf>
    <xf numFmtId="176" fontId="30" fillId="0" borderId="32" xfId="0" applyNumberFormat="1" applyFont="1" applyBorder="1" applyAlignment="1">
      <alignment horizontal="right" vertical="center"/>
    </xf>
    <xf numFmtId="176" fontId="30" fillId="0" borderId="12" xfId="0" applyNumberFormat="1" applyFont="1" applyBorder="1" applyAlignment="1">
      <alignment horizontal="right" vertical="center"/>
    </xf>
    <xf numFmtId="176" fontId="30" fillId="0" borderId="49" xfId="0" applyNumberFormat="1" applyFont="1" applyBorder="1" applyAlignment="1">
      <alignment horizontal="right" vertical="center"/>
    </xf>
    <xf numFmtId="49" fontId="30" fillId="0" borderId="8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176" fontId="28" fillId="0" borderId="43" xfId="0" applyNumberFormat="1" applyFont="1" applyFill="1" applyBorder="1" applyAlignment="1">
      <alignment horizontal="center" vertical="center"/>
    </xf>
    <xf numFmtId="187" fontId="7" fillId="0" borderId="12" xfId="0" applyNumberFormat="1" applyFont="1" applyFill="1" applyBorder="1" applyAlignment="1">
      <alignment horizontal="center" vertical="center" shrinkToFit="1"/>
    </xf>
    <xf numFmtId="49" fontId="0" fillId="0" borderId="57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30" fillId="0" borderId="53" xfId="0" applyNumberFormat="1" applyFont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49" fontId="30" fillId="0" borderId="58" xfId="0" applyNumberFormat="1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 vertical="center"/>
    </xf>
    <xf numFmtId="49" fontId="30" fillId="0" borderId="52" xfId="0" applyNumberFormat="1" applyFont="1" applyBorder="1" applyAlignment="1">
      <alignment horizontal="center" vertical="center"/>
    </xf>
    <xf numFmtId="49" fontId="30" fillId="0" borderId="44" xfId="0" applyNumberFormat="1" applyFont="1" applyBorder="1" applyAlignment="1">
      <alignment horizontal="center" vertical="center"/>
    </xf>
    <xf numFmtId="176" fontId="28" fillId="0" borderId="20" xfId="0" applyNumberFormat="1" applyFont="1" applyFill="1" applyBorder="1" applyAlignment="1">
      <alignment horizontal="center" vertical="center"/>
    </xf>
    <xf numFmtId="176" fontId="28" fillId="0" borderId="19" xfId="0" applyNumberFormat="1" applyFont="1" applyFill="1" applyBorder="1" applyAlignment="1">
      <alignment horizontal="center" vertical="center"/>
    </xf>
    <xf numFmtId="185" fontId="7" fillId="0" borderId="12" xfId="0" applyNumberFormat="1" applyFont="1" applyFill="1" applyBorder="1" applyAlignment="1">
      <alignment horizontal="center" vertical="center" shrinkToFit="1"/>
    </xf>
    <xf numFmtId="176" fontId="28" fillId="0" borderId="5" xfId="0" applyNumberFormat="1" applyFont="1" applyFill="1" applyBorder="1" applyAlignment="1">
      <alignment horizontal="center" vertical="center"/>
    </xf>
    <xf numFmtId="179" fontId="28" fillId="0" borderId="3" xfId="0" applyNumberFormat="1" applyFont="1" applyFill="1" applyBorder="1" applyAlignment="1">
      <alignment horizontal="center" vertical="center" shrinkToFit="1"/>
    </xf>
    <xf numFmtId="176" fontId="31" fillId="0" borderId="12" xfId="0" applyNumberFormat="1" applyFont="1" applyBorder="1" applyAlignment="1">
      <alignment horizontal="right" vertical="center"/>
    </xf>
    <xf numFmtId="176" fontId="31" fillId="0" borderId="3" xfId="0" applyNumberFormat="1" applyFont="1" applyBorder="1" applyAlignment="1">
      <alignment horizontal="right" vertical="center"/>
    </xf>
    <xf numFmtId="176" fontId="30" fillId="0" borderId="16" xfId="0" applyNumberFormat="1" applyFont="1" applyBorder="1" applyAlignment="1">
      <alignment horizontal="right" vertical="center"/>
    </xf>
    <xf numFmtId="176" fontId="0" fillId="0" borderId="3" xfId="0" applyNumberFormat="1" applyBorder="1" applyAlignment="1">
      <alignment horizontal="right"/>
    </xf>
    <xf numFmtId="176" fontId="6" fillId="8" borderId="24" xfId="0" applyNumberFormat="1" applyFont="1" applyFill="1" applyBorder="1" applyAlignment="1">
      <alignment horizontal="center" vertical="center" shrinkToFit="1"/>
    </xf>
    <xf numFmtId="41" fontId="32" fillId="7" borderId="12" xfId="78" applyFont="1" applyFill="1" applyBorder="1" applyAlignment="1">
      <alignment horizontal="right" vertical="center"/>
    </xf>
    <xf numFmtId="176" fontId="32" fillId="7" borderId="12" xfId="0" applyNumberFormat="1" applyFont="1" applyFill="1" applyBorder="1" applyAlignment="1">
      <alignment horizontal="right" vertical="center"/>
    </xf>
    <xf numFmtId="176" fontId="31" fillId="0" borderId="18" xfId="0" applyNumberFormat="1" applyFont="1" applyBorder="1" applyAlignment="1">
      <alignment horizontal="right" vertical="center"/>
    </xf>
    <xf numFmtId="41" fontId="33" fillId="7" borderId="12" xfId="78" applyFont="1" applyFill="1" applyBorder="1" applyAlignment="1">
      <alignment horizontal="right" vertical="center"/>
    </xf>
    <xf numFmtId="197" fontId="7" fillId="0" borderId="14" xfId="0" applyNumberFormat="1" applyFont="1" applyFill="1" applyBorder="1" applyAlignment="1">
      <alignment horizontal="center" vertical="center" shrinkToFit="1"/>
    </xf>
    <xf numFmtId="197" fontId="7" fillId="0" borderId="49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76" fontId="6" fillId="0" borderId="3" xfId="155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1" fontId="29" fillId="0" borderId="16" xfId="78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 shrinkToFit="1"/>
    </xf>
    <xf numFmtId="179" fontId="7" fillId="0" borderId="49" xfId="0" applyNumberFormat="1" applyFont="1" applyFill="1" applyBorder="1" applyAlignment="1">
      <alignment horizontal="center" vertical="center" shrinkToFit="1"/>
    </xf>
    <xf numFmtId="41" fontId="28" fillId="0" borderId="16" xfId="78" applyFont="1" applyFill="1" applyBorder="1" applyAlignment="1">
      <alignment horizontal="center" vertical="center"/>
    </xf>
    <xf numFmtId="41" fontId="29" fillId="0" borderId="32" xfId="78" applyFont="1" applyFill="1" applyBorder="1" applyAlignment="1">
      <alignment horizontal="center" vertical="center"/>
    </xf>
    <xf numFmtId="179" fontId="7" fillId="0" borderId="32" xfId="0" applyNumberFormat="1" applyFont="1" applyFill="1" applyBorder="1" applyAlignment="1">
      <alignment horizontal="center" vertical="center" shrinkToFit="1"/>
    </xf>
    <xf numFmtId="41" fontId="28" fillId="0" borderId="48" xfId="78" applyFont="1" applyFill="1" applyBorder="1" applyAlignment="1">
      <alignment horizontal="center" vertical="center"/>
    </xf>
    <xf numFmtId="179" fontId="7" fillId="0" borderId="48" xfId="0" applyNumberFormat="1" applyFont="1" applyFill="1" applyBorder="1" applyAlignment="1">
      <alignment horizontal="center" vertical="center" shrinkToFit="1"/>
    </xf>
    <xf numFmtId="176" fontId="31" fillId="9" borderId="3" xfId="0" applyNumberFormat="1" applyFont="1" applyFill="1" applyBorder="1" applyAlignment="1">
      <alignment horizontal="right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176" fontId="29" fillId="9" borderId="41" xfId="0" applyNumberFormat="1" applyFont="1" applyFill="1" applyBorder="1" applyAlignment="1">
      <alignment horizontal="center" vertical="center"/>
    </xf>
    <xf numFmtId="41" fontId="29" fillId="9" borderId="39" xfId="78" applyFont="1" applyFill="1" applyBorder="1" applyAlignment="1">
      <alignment horizontal="center" vertical="center"/>
    </xf>
    <xf numFmtId="41" fontId="29" fillId="9" borderId="40" xfId="78" applyFont="1" applyFill="1" applyBorder="1" applyAlignment="1">
      <alignment horizontal="center" vertical="center"/>
    </xf>
    <xf numFmtId="49" fontId="31" fillId="9" borderId="53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176" fontId="29" fillId="9" borderId="5" xfId="0" applyNumberFormat="1" applyFont="1" applyFill="1" applyBorder="1" applyAlignment="1">
      <alignment horizontal="center" vertical="center"/>
    </xf>
    <xf numFmtId="41" fontId="29" fillId="9" borderId="8" xfId="78" applyFont="1" applyFill="1" applyBorder="1" applyAlignment="1">
      <alignment horizontal="center" vertical="center"/>
    </xf>
    <xf numFmtId="41" fontId="29" fillId="9" borderId="3" xfId="78" applyFont="1" applyFill="1" applyBorder="1" applyAlignment="1">
      <alignment horizontal="center" vertical="center"/>
    </xf>
    <xf numFmtId="49" fontId="31" fillId="9" borderId="25" xfId="0" applyNumberFormat="1" applyFont="1" applyFill="1" applyBorder="1" applyAlignment="1">
      <alignment horizontal="center" vertical="center"/>
    </xf>
    <xf numFmtId="49" fontId="31" fillId="9" borderId="26" xfId="0" applyNumberFormat="1" applyFont="1" applyFill="1" applyBorder="1" applyAlignment="1">
      <alignment horizontal="center" vertical="center"/>
    </xf>
    <xf numFmtId="176" fontId="29" fillId="9" borderId="6" xfId="0" applyNumberFormat="1" applyFont="1" applyFill="1" applyBorder="1" applyAlignment="1">
      <alignment horizontal="center" vertical="center"/>
    </xf>
    <xf numFmtId="41" fontId="29" fillId="9" borderId="26" xfId="78" applyFont="1" applyFill="1" applyBorder="1" applyAlignment="1">
      <alignment horizontal="center" vertical="center"/>
    </xf>
    <xf numFmtId="41" fontId="29" fillId="9" borderId="12" xfId="78" applyFont="1" applyFill="1" applyBorder="1" applyAlignment="1">
      <alignment horizontal="center" vertical="center"/>
    </xf>
    <xf numFmtId="49" fontId="31" fillId="9" borderId="42" xfId="0" applyNumberFormat="1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176" fontId="29" fillId="9" borderId="15" xfId="0" applyNumberFormat="1" applyFont="1" applyFill="1" applyBorder="1" applyAlignment="1">
      <alignment horizontal="center" vertical="center"/>
    </xf>
    <xf numFmtId="41" fontId="29" fillId="9" borderId="35" xfId="78" applyFont="1" applyFill="1" applyBorder="1" applyAlignment="1">
      <alignment horizontal="center" vertical="center"/>
    </xf>
    <xf numFmtId="41" fontId="29" fillId="9" borderId="16" xfId="78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176" fontId="29" fillId="9" borderId="20" xfId="0" applyNumberFormat="1" applyFont="1" applyFill="1" applyBorder="1" applyAlignment="1">
      <alignment horizontal="center" vertical="center"/>
    </xf>
    <xf numFmtId="41" fontId="29" fillId="9" borderId="44" xfId="78" applyFont="1" applyFill="1" applyBorder="1" applyAlignment="1">
      <alignment horizontal="center" vertical="center"/>
    </xf>
    <xf numFmtId="41" fontId="29" fillId="9" borderId="32" xfId="78" applyFont="1" applyFill="1" applyBorder="1" applyAlignment="1">
      <alignment horizontal="center" vertical="center"/>
    </xf>
    <xf numFmtId="49" fontId="31" fillId="9" borderId="27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176" fontId="29" fillId="9" borderId="19" xfId="0" applyNumberFormat="1" applyFont="1" applyFill="1" applyBorder="1" applyAlignment="1">
      <alignment horizontal="center" vertical="center"/>
    </xf>
    <xf numFmtId="41" fontId="29" fillId="9" borderId="28" xfId="78" applyFont="1" applyFill="1" applyBorder="1" applyAlignment="1">
      <alignment horizontal="center" vertical="center"/>
    </xf>
    <xf numFmtId="41" fontId="29" fillId="9" borderId="18" xfId="78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176" fontId="29" fillId="9" borderId="21" xfId="0" applyNumberFormat="1" applyFont="1" applyFill="1" applyBorder="1" applyAlignment="1">
      <alignment horizontal="center" vertical="center"/>
    </xf>
    <xf numFmtId="41" fontId="29" fillId="9" borderId="47" xfId="78" applyFont="1" applyFill="1" applyBorder="1" applyAlignment="1">
      <alignment horizontal="center" vertical="center"/>
    </xf>
    <xf numFmtId="41" fontId="29" fillId="9" borderId="48" xfId="78" applyFont="1" applyFill="1" applyBorder="1" applyAlignment="1">
      <alignment horizontal="center" vertical="center"/>
    </xf>
    <xf numFmtId="49" fontId="31" fillId="9" borderId="54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176" fontId="29" fillId="9" borderId="13" xfId="0" applyNumberFormat="1" applyFont="1" applyFill="1" applyBorder="1" applyAlignment="1">
      <alignment horizontal="center" vertical="center"/>
    </xf>
    <xf numFmtId="41" fontId="29" fillId="9" borderId="37" xfId="78" applyFont="1" applyFill="1" applyBorder="1" applyAlignment="1">
      <alignment horizontal="center" vertical="center"/>
    </xf>
    <xf numFmtId="41" fontId="29" fillId="9" borderId="14" xfId="78" applyFont="1" applyFill="1" applyBorder="1" applyAlignment="1">
      <alignment horizontal="center" vertical="center"/>
    </xf>
    <xf numFmtId="41" fontId="28" fillId="0" borderId="32" xfId="78" applyFont="1" applyFill="1" applyBorder="1" applyAlignment="1">
      <alignment horizontal="center" vertical="center"/>
    </xf>
    <xf numFmtId="186" fontId="7" fillId="0" borderId="32" xfId="0" applyNumberFormat="1" applyFont="1" applyFill="1" applyBorder="1" applyAlignment="1">
      <alignment horizontal="center" vertical="center" shrinkToFit="1"/>
    </xf>
    <xf numFmtId="176" fontId="7" fillId="0" borderId="59" xfId="0" applyNumberFormat="1" applyFont="1" applyFill="1" applyBorder="1" applyAlignment="1">
      <alignment horizontal="center" vertical="center"/>
    </xf>
    <xf numFmtId="186" fontId="7" fillId="0" borderId="16" xfId="0" applyNumberFormat="1" applyFont="1" applyFill="1" applyBorder="1" applyAlignment="1">
      <alignment horizontal="center" vertical="center" shrinkToFit="1"/>
    </xf>
    <xf numFmtId="176" fontId="31" fillId="0" borderId="16" xfId="0" applyNumberFormat="1" applyFont="1" applyBorder="1" applyAlignment="1">
      <alignment horizontal="right" vertical="center"/>
    </xf>
    <xf numFmtId="176" fontId="31" fillId="0" borderId="48" xfId="0" applyNumberFormat="1" applyFont="1" applyBorder="1" applyAlignment="1">
      <alignment horizontal="right" vertical="center"/>
    </xf>
    <xf numFmtId="176" fontId="31" fillId="0" borderId="14" xfId="0" applyNumberFormat="1" applyFont="1" applyBorder="1" applyAlignment="1">
      <alignment horizontal="right" vertical="center"/>
    </xf>
    <xf numFmtId="176" fontId="31" fillId="0" borderId="32" xfId="0" applyNumberFormat="1" applyFont="1" applyBorder="1" applyAlignment="1">
      <alignment horizontal="right" vertical="center"/>
    </xf>
    <xf numFmtId="49" fontId="31" fillId="9" borderId="56" xfId="0" applyNumberFormat="1" applyFont="1" applyFill="1" applyBorder="1" applyAlignment="1">
      <alignment horizontal="center" vertical="center"/>
    </xf>
    <xf numFmtId="49" fontId="31" fillId="9" borderId="52" xfId="0" applyNumberFormat="1" applyFont="1" applyFill="1" applyBorder="1" applyAlignment="1">
      <alignment horizontal="center" vertical="center"/>
    </xf>
    <xf numFmtId="49" fontId="31" fillId="9" borderId="52" xfId="0" applyNumberFormat="1" applyFont="1" applyFill="1" applyBorder="1" applyAlignment="1" applyProtection="1">
      <alignment horizontal="center" vertical="center"/>
    </xf>
    <xf numFmtId="176" fontId="29" fillId="9" borderId="31" xfId="0" applyNumberFormat="1" applyFont="1" applyFill="1" applyBorder="1" applyAlignment="1">
      <alignment horizontal="center" vertical="center"/>
    </xf>
    <xf numFmtId="41" fontId="29" fillId="9" borderId="52" xfId="78" applyFont="1" applyFill="1" applyBorder="1" applyAlignment="1">
      <alignment horizontal="center" vertical="center"/>
    </xf>
    <xf numFmtId="41" fontId="29" fillId="9" borderId="49" xfId="78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 applyProtection="1">
      <alignment horizontal="center" vertical="center"/>
    </xf>
    <xf numFmtId="49" fontId="31" fillId="9" borderId="8" xfId="0" applyNumberFormat="1" applyFont="1" applyFill="1" applyBorder="1" applyAlignment="1" applyProtection="1">
      <alignment horizontal="center" vertical="center"/>
    </xf>
    <xf numFmtId="41" fontId="29" fillId="0" borderId="49" xfId="78" applyFont="1" applyFill="1" applyBorder="1" applyAlignment="1">
      <alignment horizontal="center" vertical="center"/>
    </xf>
    <xf numFmtId="41" fontId="29" fillId="0" borderId="48" xfId="78" applyFont="1" applyFill="1" applyBorder="1" applyAlignment="1">
      <alignment horizontal="center" vertical="center"/>
    </xf>
    <xf numFmtId="41" fontId="29" fillId="0" borderId="14" xfId="78" applyFont="1" applyFill="1" applyBorder="1" applyAlignment="1">
      <alignment horizontal="center" vertical="center"/>
    </xf>
    <xf numFmtId="176" fontId="16" fillId="7" borderId="0" xfId="0" applyNumberFormat="1" applyFont="1" applyFill="1" applyBorder="1"/>
    <xf numFmtId="176" fontId="7" fillId="0" borderId="60" xfId="0" applyNumberFormat="1" applyFont="1" applyFill="1" applyBorder="1" applyAlignment="1">
      <alignment horizontal="center" vertical="center"/>
    </xf>
    <xf numFmtId="176" fontId="31" fillId="0" borderId="49" xfId="0" applyNumberFormat="1" applyFont="1" applyBorder="1" applyAlignment="1">
      <alignment horizontal="right" vertical="center"/>
    </xf>
    <xf numFmtId="186" fontId="7" fillId="0" borderId="12" xfId="0" applyNumberFormat="1" applyFont="1" applyFill="1" applyBorder="1" applyAlignment="1">
      <alignment horizontal="center" vertical="center" shrinkToFit="1"/>
    </xf>
    <xf numFmtId="176" fontId="31" fillId="0" borderId="0" xfId="0" applyNumberFormat="1" applyFont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/>
    </xf>
    <xf numFmtId="176" fontId="6" fillId="7" borderId="57" xfId="0" applyNumberFormat="1" applyFont="1" applyFill="1" applyBorder="1" applyAlignment="1">
      <alignment horizontal="center" vertical="center"/>
    </xf>
    <xf numFmtId="176" fontId="6" fillId="7" borderId="24" xfId="0" applyNumberFormat="1" applyFont="1" applyFill="1" applyBorder="1" applyAlignment="1">
      <alignment horizontal="center" vertical="center" shrinkToFit="1"/>
    </xf>
    <xf numFmtId="176" fontId="6" fillId="8" borderId="57" xfId="0" applyNumberFormat="1" applyFont="1" applyFill="1" applyBorder="1" applyAlignment="1">
      <alignment horizontal="center" vertical="center"/>
    </xf>
    <xf numFmtId="176" fontId="6" fillId="8" borderId="12" xfId="0" applyNumberFormat="1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horizontal="center" vertical="center"/>
    </xf>
    <xf numFmtId="41" fontId="8" fillId="8" borderId="26" xfId="78" applyFont="1" applyFill="1" applyBorder="1" applyAlignment="1">
      <alignment horizontal="right" vertical="center"/>
    </xf>
    <xf numFmtId="41" fontId="8" fillId="8" borderId="6" xfId="78" applyFont="1" applyFill="1" applyBorder="1" applyAlignment="1">
      <alignment horizontal="center" vertical="center"/>
    </xf>
    <xf numFmtId="41" fontId="8" fillId="8" borderId="12" xfId="78" applyFont="1" applyFill="1" applyBorder="1" applyAlignment="1">
      <alignment horizontal="right" vertical="center"/>
    </xf>
    <xf numFmtId="183" fontId="6" fillId="8" borderId="12" xfId="0" applyNumberFormat="1" applyFont="1" applyFill="1" applyBorder="1" applyAlignment="1">
      <alignment horizontal="center" vertical="center" shrinkToFit="1"/>
    </xf>
    <xf numFmtId="197" fontId="7" fillId="0" borderId="16" xfId="0" applyNumberFormat="1" applyFont="1" applyFill="1" applyBorder="1" applyAlignment="1">
      <alignment horizontal="center" vertical="center" shrinkToFit="1"/>
    </xf>
    <xf numFmtId="49" fontId="30" fillId="0" borderId="7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197" fontId="7" fillId="0" borderId="18" xfId="0" applyNumberFormat="1" applyFont="1" applyFill="1" applyBorder="1" applyAlignment="1">
      <alignment horizontal="center" vertical="center" shrinkToFit="1"/>
    </xf>
    <xf numFmtId="197" fontId="7" fillId="0" borderId="48" xfId="0" applyNumberFormat="1" applyFont="1" applyFill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right" vertical="center"/>
    </xf>
    <xf numFmtId="176" fontId="6" fillId="7" borderId="29" xfId="0" applyNumberFormat="1" applyFont="1" applyFill="1" applyBorder="1" applyAlignment="1">
      <alignment horizontal="center" vertical="center" shrinkToFit="1"/>
    </xf>
    <xf numFmtId="49" fontId="31" fillId="0" borderId="34" xfId="0" applyNumberFormat="1" applyFont="1" applyBorder="1" applyAlignment="1">
      <alignment horizontal="center" vertical="center"/>
    </xf>
    <xf numFmtId="49" fontId="31" fillId="0" borderId="16" xfId="0" applyNumberFormat="1" applyFont="1" applyBorder="1" applyAlignment="1">
      <alignment horizontal="center" vertical="center"/>
    </xf>
    <xf numFmtId="49" fontId="31" fillId="0" borderId="35" xfId="0" applyNumberFormat="1" applyFont="1" applyBorder="1" applyAlignment="1">
      <alignment horizontal="center" vertical="center"/>
    </xf>
    <xf numFmtId="176" fontId="29" fillId="0" borderId="15" xfId="0" applyNumberFormat="1" applyFont="1" applyFill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/>
    </xf>
    <xf numFmtId="49" fontId="31" fillId="0" borderId="18" xfId="0" applyNumberFormat="1" applyFont="1" applyBorder="1" applyAlignment="1">
      <alignment horizontal="center" vertical="center"/>
    </xf>
    <xf numFmtId="49" fontId="31" fillId="0" borderId="28" xfId="0" applyNumberFormat="1" applyFont="1" applyBorder="1" applyAlignment="1">
      <alignment horizontal="center" vertical="center"/>
    </xf>
    <xf numFmtId="176" fontId="29" fillId="0" borderId="19" xfId="0" applyNumberFormat="1" applyFont="1" applyFill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49" fontId="31" fillId="0" borderId="51" xfId="0" applyNumberFormat="1" applyFont="1" applyBorder="1" applyAlignment="1">
      <alignment horizontal="center" vertical="center"/>
    </xf>
    <xf numFmtId="49" fontId="31" fillId="0" borderId="48" xfId="0" applyNumberFormat="1" applyFont="1" applyBorder="1" applyAlignment="1">
      <alignment horizontal="center" vertical="center"/>
    </xf>
    <xf numFmtId="49" fontId="31" fillId="0" borderId="47" xfId="0" applyNumberFormat="1" applyFont="1" applyBorder="1" applyAlignment="1">
      <alignment horizontal="center" vertical="center"/>
    </xf>
    <xf numFmtId="176" fontId="29" fillId="0" borderId="21" xfId="0" applyNumberFormat="1" applyFont="1" applyFill="1" applyBorder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horizontal="center" vertical="center"/>
    </xf>
    <xf numFmtId="176" fontId="29" fillId="0" borderId="60" xfId="0" applyNumberFormat="1" applyFont="1" applyFill="1" applyBorder="1" applyAlignment="1">
      <alignment horizontal="center" vertical="center"/>
    </xf>
    <xf numFmtId="49" fontId="31" fillId="0" borderId="36" xfId="0" applyNumberFormat="1" applyFont="1" applyBorder="1" applyAlignment="1">
      <alignment horizontal="center" vertical="center"/>
    </xf>
    <xf numFmtId="49" fontId="31" fillId="0" borderId="14" xfId="0" applyNumberFormat="1" applyFont="1" applyBorder="1" applyAlignment="1">
      <alignment horizontal="center" vertical="center"/>
    </xf>
    <xf numFmtId="49" fontId="31" fillId="0" borderId="37" xfId="0" applyNumberFormat="1" applyFont="1" applyBorder="1" applyAlignment="1">
      <alignment horizontal="center" vertical="center"/>
    </xf>
    <xf numFmtId="176" fontId="29" fillId="0" borderId="13" xfId="0" applyNumberFormat="1" applyFont="1" applyFill="1" applyBorder="1" applyAlignment="1">
      <alignment horizontal="center" vertical="center"/>
    </xf>
    <xf numFmtId="49" fontId="31" fillId="0" borderId="42" xfId="0" applyNumberFormat="1" applyFont="1" applyBorder="1" applyAlignment="1">
      <alignment horizontal="center" vertical="center"/>
    </xf>
    <xf numFmtId="176" fontId="31" fillId="0" borderId="35" xfId="0" applyNumberFormat="1" applyFont="1" applyBorder="1" applyAlignment="1">
      <alignment horizontal="right" vertical="center"/>
    </xf>
    <xf numFmtId="176" fontId="7" fillId="6" borderId="15" xfId="0" applyNumberFormat="1" applyFont="1" applyFill="1" applyBorder="1" applyAlignment="1">
      <alignment horizontal="center" vertical="center"/>
    </xf>
    <xf numFmtId="176" fontId="0" fillId="0" borderId="35" xfId="0" applyNumberFormat="1" applyBorder="1" applyAlignment="1">
      <alignment horizontal="right" vertical="center"/>
    </xf>
    <xf numFmtId="49" fontId="30" fillId="0" borderId="37" xfId="0" applyNumberFormat="1" applyFont="1" applyBorder="1" applyAlignment="1">
      <alignment horizontal="center" vertical="center"/>
    </xf>
    <xf numFmtId="176" fontId="30" fillId="0" borderId="59" xfId="0" applyNumberFormat="1" applyFont="1" applyBorder="1" applyAlignment="1">
      <alignment horizontal="right" vertical="center"/>
    </xf>
    <xf numFmtId="176" fontId="30" fillId="0" borderId="43" xfId="0" applyNumberFormat="1" applyFont="1" applyBorder="1" applyAlignment="1">
      <alignment horizontal="right" vertical="center"/>
    </xf>
    <xf numFmtId="176" fontId="29" fillId="6" borderId="15" xfId="0" applyNumberFormat="1" applyFont="1" applyFill="1" applyBorder="1" applyAlignment="1">
      <alignment horizontal="center" vertical="center"/>
    </xf>
    <xf numFmtId="49" fontId="31" fillId="0" borderId="53" xfId="0" applyNumberFormat="1" applyFont="1" applyBorder="1" applyAlignment="1">
      <alignment horizontal="center" vertical="center"/>
    </xf>
    <xf numFmtId="176" fontId="29" fillId="6" borderId="5" xfId="0" applyNumberFormat="1" applyFont="1" applyFill="1" applyBorder="1" applyAlignment="1">
      <alignment horizontal="center" vertical="center"/>
    </xf>
    <xf numFmtId="176" fontId="31" fillId="0" borderId="8" xfId="0" applyNumberFormat="1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49" fontId="31" fillId="0" borderId="27" xfId="0" applyNumberFormat="1" applyFont="1" applyBorder="1" applyAlignment="1">
      <alignment horizontal="center" vertical="center"/>
    </xf>
    <xf numFmtId="176" fontId="29" fillId="6" borderId="19" xfId="0" applyNumberFormat="1" applyFont="1" applyFill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176" fontId="29" fillId="0" borderId="59" xfId="0" applyNumberFormat="1" applyFont="1" applyFill="1" applyBorder="1" applyAlignment="1">
      <alignment horizontal="center" vertical="center"/>
    </xf>
    <xf numFmtId="176" fontId="29" fillId="0" borderId="2" xfId="0" applyNumberFormat="1" applyFont="1" applyFill="1" applyBorder="1" applyAlignment="1">
      <alignment horizontal="center" vertical="center"/>
    </xf>
    <xf numFmtId="176" fontId="29" fillId="0" borderId="43" xfId="0" applyNumberFormat="1" applyFont="1" applyFill="1" applyBorder="1" applyAlignment="1">
      <alignment horizontal="center" vertical="center"/>
    </xf>
    <xf numFmtId="49" fontId="31" fillId="0" borderId="46" xfId="0" applyNumberFormat="1" applyFont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 applyProtection="1">
      <alignment horizontal="center" vertical="center" shrinkToFit="1"/>
      <protection locked="0"/>
    </xf>
    <xf numFmtId="0" fontId="34" fillId="0" borderId="8" xfId="0" applyFont="1" applyFill="1" applyBorder="1" applyAlignment="1" applyProtection="1">
      <alignment horizontal="center" vertical="center" shrinkToFit="1"/>
      <protection locked="0"/>
    </xf>
    <xf numFmtId="176" fontId="34" fillId="0" borderId="3" xfId="79" applyNumberFormat="1" applyFont="1" applyFill="1" applyBorder="1" applyAlignment="1" applyProtection="1">
      <alignment horizontal="right" vertical="center" shrinkToFit="1"/>
      <protection locked="0"/>
    </xf>
    <xf numFmtId="176" fontId="34" fillId="0" borderId="3" xfId="0" applyNumberFormat="1" applyFont="1" applyFill="1" applyBorder="1" applyAlignment="1" applyProtection="1">
      <alignment horizontal="right" vertical="center" shrinkToFit="1"/>
      <protection locked="0"/>
    </xf>
    <xf numFmtId="49" fontId="31" fillId="0" borderId="54" xfId="0" applyNumberFormat="1" applyFont="1" applyBorder="1" applyAlignment="1">
      <alignment horizontal="center" vertical="center"/>
    </xf>
    <xf numFmtId="176" fontId="29" fillId="0" borderId="55" xfId="0" applyNumberFormat="1" applyFont="1" applyFill="1" applyBorder="1" applyAlignment="1">
      <alignment horizontal="center" vertical="center"/>
    </xf>
    <xf numFmtId="176" fontId="29" fillId="6" borderId="59" xfId="0" applyNumberFormat="1" applyFont="1" applyFill="1" applyBorder="1" applyAlignment="1">
      <alignment horizontal="center" vertical="center"/>
    </xf>
    <xf numFmtId="49" fontId="31" fillId="0" borderId="25" xfId="0" applyNumberFormat="1" applyFont="1" applyBorder="1" applyAlignment="1">
      <alignment horizontal="center" vertical="center"/>
    </xf>
    <xf numFmtId="49" fontId="31" fillId="0" borderId="26" xfId="0" applyNumberFormat="1" applyFont="1" applyBorder="1" applyAlignment="1">
      <alignment horizontal="center" vertical="center"/>
    </xf>
    <xf numFmtId="176" fontId="29" fillId="0" borderId="4" xfId="0" applyNumberFormat="1" applyFont="1" applyFill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9" borderId="27" xfId="0" applyNumberFormat="1" applyFont="1" applyFill="1" applyBorder="1" applyAlignment="1">
      <alignment horizontal="center" vertical="center"/>
    </xf>
    <xf numFmtId="49" fontId="30" fillId="9" borderId="28" xfId="0" applyNumberFormat="1" applyFont="1" applyFill="1" applyBorder="1" applyAlignment="1">
      <alignment horizontal="center" vertical="center"/>
    </xf>
    <xf numFmtId="176" fontId="28" fillId="9" borderId="19" xfId="0" applyNumberFormat="1" applyFont="1" applyFill="1" applyBorder="1" applyAlignment="1">
      <alignment horizontal="center" vertical="center"/>
    </xf>
    <xf numFmtId="41" fontId="28" fillId="9" borderId="28" xfId="78" applyFont="1" applyFill="1" applyBorder="1" applyAlignment="1">
      <alignment horizontal="center" vertical="center"/>
    </xf>
    <xf numFmtId="189" fontId="28" fillId="9" borderId="18" xfId="78" applyNumberFormat="1" applyFont="1" applyFill="1" applyBorder="1" applyAlignment="1">
      <alignment horizontal="right" vertical="center"/>
    </xf>
    <xf numFmtId="176" fontId="0" fillId="0" borderId="16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48" xfId="0" applyNumberFormat="1" applyFont="1" applyBorder="1" applyAlignment="1">
      <alignment horizontal="right" vertical="center"/>
    </xf>
    <xf numFmtId="176" fontId="31" fillId="0" borderId="45" xfId="0" applyNumberFormat="1" applyFont="1" applyBorder="1" applyAlignment="1">
      <alignment horizontal="right" vertical="center"/>
    </xf>
    <xf numFmtId="176" fontId="34" fillId="0" borderId="0" xfId="79" applyNumberFormat="1" applyFont="1" applyFill="1" applyBorder="1" applyAlignment="1" applyProtection="1">
      <alignment horizontal="right" vertical="center" shrinkToFit="1"/>
      <protection locked="0"/>
    </xf>
    <xf numFmtId="188" fontId="7" fillId="0" borderId="32" xfId="0" applyNumberFormat="1" applyFont="1" applyFill="1" applyBorder="1" applyAlignment="1">
      <alignment horizontal="center" vertical="center" shrinkToFit="1"/>
    </xf>
    <xf numFmtId="188" fontId="7" fillId="0" borderId="48" xfId="0" applyNumberFormat="1" applyFont="1" applyFill="1" applyBorder="1" applyAlignment="1">
      <alignment horizontal="center" vertical="center" shrinkToFit="1"/>
    </xf>
    <xf numFmtId="188" fontId="7" fillId="0" borderId="16" xfId="0" applyNumberFormat="1" applyFont="1" applyFill="1" applyBorder="1" applyAlignment="1">
      <alignment horizontal="center" vertical="center" shrinkToFit="1"/>
    </xf>
    <xf numFmtId="49" fontId="30" fillId="0" borderId="61" xfId="0" applyNumberFormat="1" applyFont="1" applyBorder="1" applyAlignment="1">
      <alignment horizontal="center" vertical="center"/>
    </xf>
    <xf numFmtId="49" fontId="30" fillId="0" borderId="32" xfId="0" applyNumberFormat="1" applyFont="1" applyBorder="1" applyAlignment="1">
      <alignment horizontal="center" vertical="center"/>
    </xf>
    <xf numFmtId="176" fontId="28" fillId="6" borderId="20" xfId="0" applyNumberFormat="1" applyFont="1" applyFill="1" applyBorder="1" applyAlignment="1">
      <alignment horizontal="center" vertical="center"/>
    </xf>
    <xf numFmtId="180" fontId="7" fillId="0" borderId="16" xfId="0" applyNumberFormat="1" applyFont="1" applyFill="1" applyBorder="1" applyAlignment="1">
      <alignment horizontal="center" vertical="center" shrinkToFit="1"/>
    </xf>
    <xf numFmtId="182" fontId="7" fillId="0" borderId="16" xfId="0" applyNumberFormat="1" applyFont="1" applyFill="1" applyBorder="1" applyAlignment="1">
      <alignment horizontal="center" vertical="center" shrinkToFit="1"/>
    </xf>
    <xf numFmtId="182" fontId="7" fillId="0" borderId="49" xfId="0" applyNumberFormat="1" applyFont="1" applyFill="1" applyBorder="1" applyAlignment="1">
      <alignment horizontal="center" vertical="center" shrinkToFit="1"/>
    </xf>
    <xf numFmtId="176" fontId="28" fillId="6" borderId="31" xfId="0" applyNumberFormat="1" applyFont="1" applyFill="1" applyBorder="1" applyAlignment="1">
      <alignment horizontal="center" vertical="center"/>
    </xf>
    <xf numFmtId="41" fontId="27" fillId="8" borderId="12" xfId="78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48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87" fontId="7" fillId="0" borderId="48" xfId="0" applyNumberFormat="1" applyFont="1" applyFill="1" applyBorder="1" applyAlignment="1">
      <alignment horizontal="center" vertical="center" shrinkToFit="1"/>
    </xf>
    <xf numFmtId="49" fontId="30" fillId="0" borderId="36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1" fontId="30" fillId="0" borderId="14" xfId="0" applyNumberFormat="1" applyFont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/>
    <xf numFmtId="176" fontId="31" fillId="0" borderId="2" xfId="0" applyNumberFormat="1" applyFont="1" applyBorder="1" applyAlignment="1">
      <alignment horizontal="right" vertical="center"/>
    </xf>
    <xf numFmtId="176" fontId="31" fillId="0" borderId="43" xfId="0" applyNumberFormat="1" applyFont="1" applyBorder="1" applyAlignment="1">
      <alignment horizontal="right" vertical="center"/>
    </xf>
    <xf numFmtId="176" fontId="31" fillId="0" borderId="59" xfId="0" applyNumberFormat="1" applyFont="1" applyBorder="1" applyAlignment="1">
      <alignment horizontal="right" vertical="center"/>
    </xf>
    <xf numFmtId="176" fontId="30" fillId="0" borderId="4" xfId="0" applyNumberFormat="1" applyFont="1" applyBorder="1" applyAlignment="1">
      <alignment horizontal="right" vertical="center"/>
    </xf>
    <xf numFmtId="184" fontId="7" fillId="0" borderId="16" xfId="0" applyNumberFormat="1" applyFont="1" applyFill="1" applyBorder="1" applyAlignment="1">
      <alignment horizontal="center" vertical="center" shrinkToFit="1"/>
    </xf>
    <xf numFmtId="176" fontId="31" fillId="0" borderId="3" xfId="0" applyNumberFormat="1" applyFont="1" applyFill="1" applyBorder="1" applyAlignment="1">
      <alignment horizontal="right" vertical="center"/>
    </xf>
    <xf numFmtId="176" fontId="31" fillId="0" borderId="18" xfId="0" applyNumberFormat="1" applyFont="1" applyFill="1" applyBorder="1" applyAlignment="1">
      <alignment horizontal="right" vertical="center"/>
    </xf>
    <xf numFmtId="49" fontId="31" fillId="0" borderId="39" xfId="0" applyNumberFormat="1" applyFont="1" applyFill="1" applyBorder="1" applyAlignment="1">
      <alignment horizontal="center" vertical="center"/>
    </xf>
    <xf numFmtId="176" fontId="16" fillId="7" borderId="0" xfId="0" applyNumberFormat="1" applyFont="1" applyFill="1" applyBorder="1" applyAlignment="1">
      <alignment horizontal="center"/>
    </xf>
    <xf numFmtId="176" fontId="16" fillId="7" borderId="0" xfId="0" applyNumberFormat="1" applyFont="1" applyFill="1" applyAlignment="1">
      <alignment horizontal="center"/>
    </xf>
    <xf numFmtId="49" fontId="0" fillId="0" borderId="34" xfId="0" applyNumberFormat="1" applyBorder="1"/>
    <xf numFmtId="176" fontId="0" fillId="0" borderId="16" xfId="0" applyNumberFormat="1" applyBorder="1" applyAlignment="1">
      <alignment horizontal="center"/>
    </xf>
    <xf numFmtId="176" fontId="0" fillId="0" borderId="16" xfId="0" applyNumberFormat="1" applyBorder="1" applyAlignment="1">
      <alignment horizontal="center" wrapText="1"/>
    </xf>
    <xf numFmtId="176" fontId="1" fillId="0" borderId="16" xfId="0" applyNumberFormat="1" applyFont="1" applyBorder="1" applyAlignment="1">
      <alignment horizontal="center"/>
    </xf>
    <xf numFmtId="176" fontId="18" fillId="8" borderId="16" xfId="0" applyNumberFormat="1" applyFont="1" applyFill="1" applyBorder="1" applyAlignment="1">
      <alignment horizontal="center"/>
    </xf>
    <xf numFmtId="176" fontId="18" fillId="0" borderId="16" xfId="0" applyNumberFormat="1" applyFont="1" applyBorder="1" applyAlignment="1">
      <alignment horizontal="center" shrinkToFit="1"/>
    </xf>
    <xf numFmtId="176" fontId="18" fillId="0" borderId="17" xfId="0" applyNumberFormat="1" applyFon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176" fontId="0" fillId="0" borderId="9" xfId="0" applyNumberFormat="1" applyBorder="1" applyAlignment="1">
      <alignment horizontal="right"/>
    </xf>
    <xf numFmtId="49" fontId="0" fillId="0" borderId="10" xfId="0" applyNumberFormat="1" applyBorder="1"/>
    <xf numFmtId="176" fontId="0" fillId="0" borderId="18" xfId="0" applyNumberForma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176" fontId="16" fillId="0" borderId="18" xfId="0" applyNumberFormat="1" applyFont="1" applyBorder="1" applyAlignment="1">
      <alignment horizontal="right"/>
    </xf>
    <xf numFmtId="176" fontId="16" fillId="0" borderId="18" xfId="0" applyNumberFormat="1" applyFont="1" applyBorder="1" applyAlignment="1">
      <alignment shrinkToFit="1"/>
    </xf>
    <xf numFmtId="176" fontId="16" fillId="0" borderId="11" xfId="0" applyNumberFormat="1" applyFont="1" applyBorder="1" applyAlignment="1">
      <alignment horizontal="right"/>
    </xf>
    <xf numFmtId="41" fontId="16" fillId="7" borderId="0" xfId="78" applyFont="1" applyFill="1" applyAlignment="1">
      <alignment horizontal="center"/>
    </xf>
    <xf numFmtId="176" fontId="16" fillId="0" borderId="0" xfId="0" applyNumberFormat="1" applyFont="1" applyAlignment="1">
      <alignment horizontal="center"/>
    </xf>
    <xf numFmtId="41" fontId="7" fillId="0" borderId="45" xfId="78" applyFont="1" applyFill="1" applyBorder="1" applyAlignment="1">
      <alignment horizontal="center" vertical="center"/>
    </xf>
    <xf numFmtId="41" fontId="28" fillId="0" borderId="45" xfId="78" applyFont="1" applyFill="1" applyBorder="1" applyAlignment="1">
      <alignment horizontal="center" vertical="center"/>
    </xf>
    <xf numFmtId="176" fontId="30" fillId="0" borderId="45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center" wrapText="1"/>
    </xf>
    <xf numFmtId="176" fontId="0" fillId="0" borderId="4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wrapText="1"/>
    </xf>
    <xf numFmtId="176" fontId="1" fillId="0" borderId="0" xfId="0" applyNumberFormat="1" applyFont="1" applyBorder="1" applyAlignment="1">
      <alignment horizontal="right" vertical="center"/>
    </xf>
    <xf numFmtId="176" fontId="18" fillId="8" borderId="0" xfId="0" applyNumberFormat="1" applyFont="1" applyFill="1" applyBorder="1" applyAlignment="1">
      <alignment horizontal="right"/>
    </xf>
    <xf numFmtId="176" fontId="16" fillId="8" borderId="0" xfId="0" applyNumberFormat="1" applyFont="1" applyFill="1" applyBorder="1" applyAlignment="1">
      <alignment horizontal="right"/>
    </xf>
    <xf numFmtId="176" fontId="0" fillId="0" borderId="45" xfId="0" applyNumberFormat="1" applyFill="1" applyBorder="1" applyAlignment="1">
      <alignment horizontal="right" vertical="center"/>
    </xf>
    <xf numFmtId="176" fontId="7" fillId="4" borderId="3" xfId="155" applyNumberFormat="1" applyFont="1" applyFill="1" applyBorder="1" applyAlignment="1">
      <alignment horizontal="right" vertical="center"/>
    </xf>
    <xf numFmtId="176" fontId="7" fillId="0" borderId="3" xfId="155" applyNumberFormat="1" applyFont="1" applyFill="1" applyBorder="1" applyAlignment="1">
      <alignment horizontal="right" vertical="center"/>
    </xf>
    <xf numFmtId="176" fontId="7" fillId="0" borderId="18" xfId="155" applyNumberFormat="1" applyFont="1" applyFill="1" applyBorder="1" applyAlignment="1">
      <alignment horizontal="right" vertical="center"/>
    </xf>
    <xf numFmtId="185" fontId="7" fillId="0" borderId="32" xfId="0" applyNumberFormat="1" applyFont="1" applyFill="1" applyBorder="1" applyAlignment="1">
      <alignment horizontal="center" vertical="center" shrinkToFit="1"/>
    </xf>
    <xf numFmtId="49" fontId="30" fillId="0" borderId="45" xfId="0" applyNumberFormat="1" applyFont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49" fontId="30" fillId="0" borderId="42" xfId="0" applyNumberFormat="1" applyFont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/>
    </xf>
    <xf numFmtId="176" fontId="28" fillId="0" borderId="59" xfId="0" applyNumberFormat="1" applyFont="1" applyFill="1" applyBorder="1" applyAlignment="1">
      <alignment horizontal="center" vertical="center"/>
    </xf>
    <xf numFmtId="176" fontId="2" fillId="0" borderId="0" xfId="155" applyNumberFormat="1" applyFont="1" applyAlignment="1">
      <alignment horizontal="center" vertical="center"/>
    </xf>
    <xf numFmtId="176" fontId="6" fillId="0" borderId="34" xfId="155" applyNumberFormat="1" applyFont="1" applyBorder="1" applyAlignment="1">
      <alignment horizontal="center" vertical="center"/>
    </xf>
    <xf numFmtId="176" fontId="6" fillId="0" borderId="7" xfId="155" applyNumberFormat="1" applyFont="1" applyBorder="1" applyAlignment="1">
      <alignment horizontal="center" vertical="center"/>
    </xf>
    <xf numFmtId="0" fontId="10" fillId="0" borderId="17" xfId="156" applyBorder="1" applyAlignment="1">
      <alignment horizontal="center" vertical="center"/>
    </xf>
    <xf numFmtId="0" fontId="10" fillId="0" borderId="9" xfId="156" applyBorder="1" applyAlignment="1">
      <alignment horizontal="center" vertical="center"/>
    </xf>
    <xf numFmtId="176" fontId="6" fillId="0" borderId="16" xfId="155" applyNumberFormat="1" applyFont="1" applyBorder="1" applyAlignment="1">
      <alignment horizontal="center" vertical="center"/>
    </xf>
    <xf numFmtId="176" fontId="6" fillId="0" borderId="3" xfId="155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</cellXfs>
  <cellStyles count="157">
    <cellStyle name="??&amp;O?&amp;H?_x0008_??_x0007__x0001__x0001_" xfId="1"/>
    <cellStyle name="AeE­ [0]_ 2ÆAAþº° " xfId="2"/>
    <cellStyle name="AeE­_ 2ÆAAþº° " xfId="3"/>
    <cellStyle name="AÞ¸¶ [0]_ 2ÆAAþº° " xfId="4"/>
    <cellStyle name="AÞ¸¶_ 2ÆAAþº° " xfId="5"/>
    <cellStyle name="C￥AØ_ 2ÆAAþº° " xfId="6"/>
    <cellStyle name="Comma [0]_ SG&amp;A Bridge " xfId="7"/>
    <cellStyle name="Comma_ SG&amp;A Bridge " xfId="8"/>
    <cellStyle name="Currency [0]_ SG&amp;A Bridge " xfId="9"/>
    <cellStyle name="Currency_ SG&amp;A Bridge " xfId="10"/>
    <cellStyle name="Grey" xfId="11"/>
    <cellStyle name="Header1" xfId="12"/>
    <cellStyle name="Header1 2" xfId="13"/>
    <cellStyle name="Header1 3" xfId="14"/>
    <cellStyle name="Header1 4" xfId="15"/>
    <cellStyle name="Header1 5" xfId="16"/>
    <cellStyle name="Header1 6" xfId="17"/>
    <cellStyle name="Header1 7" xfId="18"/>
    <cellStyle name="Header2" xfId="19"/>
    <cellStyle name="Header2 2" xfId="20"/>
    <cellStyle name="Header2 2 2" xfId="21"/>
    <cellStyle name="Header2 2 2 2" xfId="22"/>
    <cellStyle name="Header2 2 2 3" xfId="23"/>
    <cellStyle name="Header2 2 2 4" xfId="24"/>
    <cellStyle name="Header2 2 3" xfId="25"/>
    <cellStyle name="Header2 2 4" xfId="26"/>
    <cellStyle name="Header2 2 5" xfId="27"/>
    <cellStyle name="Header2 2 6" xfId="28"/>
    <cellStyle name="Header2 3" xfId="29"/>
    <cellStyle name="Header2 3 2" xfId="30"/>
    <cellStyle name="Header2 3 3" xfId="31"/>
    <cellStyle name="Header2 3 4" xfId="32"/>
    <cellStyle name="Header2 3 5" xfId="33"/>
    <cellStyle name="Header2 4" xfId="34"/>
    <cellStyle name="Header2 4 2" xfId="35"/>
    <cellStyle name="Header2 4 3" xfId="36"/>
    <cellStyle name="Header2 4 4" xfId="37"/>
    <cellStyle name="Header2 4 5" xfId="38"/>
    <cellStyle name="Header2 5" xfId="39"/>
    <cellStyle name="Header2 5 2" xfId="40"/>
    <cellStyle name="Header2 6" xfId="41"/>
    <cellStyle name="Header2 7" xfId="42"/>
    <cellStyle name="Header2 8" xfId="43"/>
    <cellStyle name="Header2 9" xfId="44"/>
    <cellStyle name="Input [yellow]" xfId="45"/>
    <cellStyle name="Input [yellow] 2" xfId="46"/>
    <cellStyle name="Input [yellow] 2 2" xfId="47"/>
    <cellStyle name="Input [yellow] 2 2 2" xfId="48"/>
    <cellStyle name="Input [yellow] 2 2 3" xfId="49"/>
    <cellStyle name="Input [yellow] 2 2 4" xfId="50"/>
    <cellStyle name="Input [yellow] 2 3" xfId="51"/>
    <cellStyle name="Input [yellow] 2 4" xfId="52"/>
    <cellStyle name="Input [yellow] 2 5" xfId="53"/>
    <cellStyle name="Input [yellow] 2 6" xfId="54"/>
    <cellStyle name="Input [yellow] 3" xfId="55"/>
    <cellStyle name="Input [yellow] 3 2" xfId="56"/>
    <cellStyle name="Input [yellow] 3 3" xfId="57"/>
    <cellStyle name="Input [yellow] 3 4" xfId="58"/>
    <cellStyle name="Input [yellow] 3 5" xfId="59"/>
    <cellStyle name="Input [yellow] 4" xfId="60"/>
    <cellStyle name="Input [yellow] 4 2" xfId="61"/>
    <cellStyle name="Input [yellow] 4 3" xfId="62"/>
    <cellStyle name="Input [yellow] 4 4" xfId="63"/>
    <cellStyle name="Input [yellow] 4 5" xfId="64"/>
    <cellStyle name="Input [yellow] 5" xfId="65"/>
    <cellStyle name="Input [yellow] 5 2" xfId="66"/>
    <cellStyle name="Input [yellow] 6" xfId="67"/>
    <cellStyle name="Input [yellow] 7" xfId="68"/>
    <cellStyle name="Input [yellow] 8" xfId="69"/>
    <cellStyle name="Input [yellow] 9" xfId="70"/>
    <cellStyle name="Normal - Style1" xfId="71"/>
    <cellStyle name="Normal_ SG&amp;A Bridge " xfId="72"/>
    <cellStyle name="Percent [2]" xfId="73"/>
    <cellStyle name="백분율 2" xfId="74"/>
    <cellStyle name="백분율 2 2" xfId="75"/>
    <cellStyle name="백분율 2 3" xfId="76"/>
    <cellStyle name="뷭?_BOOKSHIP" xfId="77"/>
    <cellStyle name="쉼표 [0]" xfId="78" builtinId="6"/>
    <cellStyle name="쉼표 [0] 2" xfId="79"/>
    <cellStyle name="스타일 1" xfId="80"/>
    <cellStyle name="콤마 [0]_(주) 신성 (한국가스공사..)" xfId="81"/>
    <cellStyle name="콤마 [3]" xfId="82"/>
    <cellStyle name="콤마 [3] 2" xfId="83"/>
    <cellStyle name="콤마 [3] 2 2" xfId="84"/>
    <cellStyle name="콤마 [3] 2 3" xfId="85"/>
    <cellStyle name="콤마 [3] 2 4" xfId="86"/>
    <cellStyle name="콤마 [3] 2 5" xfId="87"/>
    <cellStyle name="콤마 [3] 2 6" xfId="88"/>
    <cellStyle name="콤마 [3] 3" xfId="89"/>
    <cellStyle name="콤마 [3] 3 2" xfId="90"/>
    <cellStyle name="콤마 [3] 3 3" xfId="91"/>
    <cellStyle name="콤마 [3] 3 4" xfId="92"/>
    <cellStyle name="콤마 [3] 3 5" xfId="93"/>
    <cellStyle name="콤마 [3] 4" xfId="94"/>
    <cellStyle name="콤마 [3] 4 2" xfId="95"/>
    <cellStyle name="콤마 [3] 4 3" xfId="96"/>
    <cellStyle name="콤마 [3] 4 4" xfId="97"/>
    <cellStyle name="콤마 [3] 4 5" xfId="98"/>
    <cellStyle name="콤마 [3] 5" xfId="99"/>
    <cellStyle name="콤마 [3] 6" xfId="100"/>
    <cellStyle name="콤마 [3] 7" xfId="101"/>
    <cellStyle name="콤마 [3] 8" xfId="102"/>
    <cellStyle name="콤마 [3]_사방지지정의뢰(괴산)" xfId="103"/>
    <cellStyle name="콤마_(주) 신성 (한국가스공사..)" xfId="104"/>
    <cellStyle name="통화 [0] 2" xfId="105"/>
    <cellStyle name="통화 [0] 2 2" xfId="106"/>
    <cellStyle name="통화 [0] 2 3" xfId="107"/>
    <cellStyle name="표준" xfId="0" builtinId="0"/>
    <cellStyle name="표준 10" xfId="108"/>
    <cellStyle name="표준 2" xfId="109"/>
    <cellStyle name="표준 2 2" xfId="110"/>
    <cellStyle name="표준 2_사방지지정의뢰(괴산)" xfId="111"/>
    <cellStyle name="표준 3" xfId="112"/>
    <cellStyle name="표준 3 2" xfId="113"/>
    <cellStyle name="표준 3 2 2" xfId="114"/>
    <cellStyle name="표준 3 2 3" xfId="115"/>
    <cellStyle name="표준 3 2 4" xfId="116"/>
    <cellStyle name="표준 3 3" xfId="117"/>
    <cellStyle name="표준 3 3 2" xfId="118"/>
    <cellStyle name="표준 3 3 3" xfId="119"/>
    <cellStyle name="표준 3 3 4" xfId="120"/>
    <cellStyle name="표준 3 4" xfId="121"/>
    <cellStyle name="표준 3 5" xfId="122"/>
    <cellStyle name="표준 3 6" xfId="123"/>
    <cellStyle name="표준 4" xfId="124"/>
    <cellStyle name="표준 5" xfId="125"/>
    <cellStyle name="표준 6" xfId="126"/>
    <cellStyle name="표준 6 2" xfId="127"/>
    <cellStyle name="표준 6 2 2" xfId="128"/>
    <cellStyle name="표준 6 2 3" xfId="129"/>
    <cellStyle name="표준 6 2 4" xfId="130"/>
    <cellStyle name="표준 6 3" xfId="131"/>
    <cellStyle name="표준 6 3 2" xfId="132"/>
    <cellStyle name="표준 6 3 3" xfId="133"/>
    <cellStyle name="표준 6 3 4" xfId="134"/>
    <cellStyle name="표준 6 4" xfId="135"/>
    <cellStyle name="표준 6 5" xfId="136"/>
    <cellStyle name="표준 6 6" xfId="137"/>
    <cellStyle name="표준 7" xfId="138"/>
    <cellStyle name="표준 7 2" xfId="139"/>
    <cellStyle name="표준 7 2 2" xfId="140"/>
    <cellStyle name="표준 7 2 3" xfId="141"/>
    <cellStyle name="표준 7 2 4" xfId="142"/>
    <cellStyle name="표준 7 3" xfId="143"/>
    <cellStyle name="표준 7 3 2" xfId="144"/>
    <cellStyle name="표준 7 3 3" xfId="145"/>
    <cellStyle name="표준 7 3 4" xfId="146"/>
    <cellStyle name="표준 7 4" xfId="147"/>
    <cellStyle name="표준 7 5" xfId="148"/>
    <cellStyle name="표준 7 6" xfId="149"/>
    <cellStyle name="표준 8" xfId="150"/>
    <cellStyle name="표준 8 2" xfId="151"/>
    <cellStyle name="표준 8 3" xfId="152"/>
    <cellStyle name="표준 8 4" xfId="153"/>
    <cellStyle name="표준 9" xfId="154"/>
    <cellStyle name="표준_1차수정" xfId="155"/>
    <cellStyle name="표준_2011년도 사방지 지정고시 변경현황(120113)" xfId="156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7"/>
  <sheetViews>
    <sheetView view="pageBreakPreview" zoomScaleSheetLayoutView="100" workbookViewId="0">
      <selection activeCell="C12" sqref="C12"/>
    </sheetView>
  </sheetViews>
  <sheetFormatPr defaultColWidth="8" defaultRowHeight="16.5"/>
  <cols>
    <col min="1" max="1" width="8" style="18" customWidth="1"/>
    <col min="2" max="2" width="8.77734375" style="18" customWidth="1"/>
    <col min="3" max="3" width="13.88671875" style="18" customWidth="1"/>
    <col min="4" max="4" width="13.5546875" style="18" customWidth="1"/>
    <col min="5" max="5" width="8.109375" style="18" bestFit="1" customWidth="1"/>
    <col min="6" max="6" width="11.109375" style="18" customWidth="1"/>
    <col min="7" max="7" width="12" style="18" customWidth="1"/>
    <col min="8" max="8" width="8" style="18" customWidth="1"/>
    <col min="9" max="9" width="8" style="18" hidden="1" customWidth="1"/>
    <col min="10" max="10" width="8.109375" style="18" hidden="1" customWidth="1"/>
    <col min="11" max="11" width="8.109375" style="18" bestFit="1" customWidth="1"/>
    <col min="12" max="16384" width="8" style="18"/>
  </cols>
  <sheetData>
    <row r="1" spans="1:11" ht="5.25" customHeight="1"/>
    <row r="2" spans="1:11" ht="25.5">
      <c r="A2" s="456" t="s">
        <v>788</v>
      </c>
      <c r="B2" s="456"/>
      <c r="C2" s="456"/>
      <c r="D2" s="456"/>
      <c r="E2" s="456"/>
      <c r="F2" s="456"/>
      <c r="G2" s="456"/>
      <c r="H2" s="456"/>
    </row>
    <row r="3" spans="1:11" ht="19.5" thickBot="1">
      <c r="A3" s="19"/>
      <c r="B3" s="20"/>
      <c r="C3" s="20"/>
      <c r="D3" s="20"/>
    </row>
    <row r="4" spans="1:11" ht="33" customHeight="1">
      <c r="A4" s="457" t="s">
        <v>52</v>
      </c>
      <c r="B4" s="461" t="s">
        <v>53</v>
      </c>
      <c r="C4" s="461"/>
      <c r="D4" s="461"/>
      <c r="E4" s="461" t="s">
        <v>54</v>
      </c>
      <c r="F4" s="461"/>
      <c r="G4" s="461"/>
      <c r="H4" s="459" t="s">
        <v>55</v>
      </c>
    </row>
    <row r="5" spans="1:11" ht="33" customHeight="1">
      <c r="A5" s="458"/>
      <c r="B5" s="225" t="s">
        <v>56</v>
      </c>
      <c r="C5" s="225" t="s">
        <v>57</v>
      </c>
      <c r="D5" s="225" t="s">
        <v>58</v>
      </c>
      <c r="E5" s="225" t="s">
        <v>59</v>
      </c>
      <c r="F5" s="225" t="s">
        <v>57</v>
      </c>
      <c r="G5" s="225" t="s">
        <v>58</v>
      </c>
      <c r="H5" s="460"/>
    </row>
    <row r="6" spans="1:11" ht="40.5" hidden="1" customHeight="1">
      <c r="A6" s="22" t="s">
        <v>60</v>
      </c>
      <c r="B6" s="447">
        <f>SUM(B7:B17)</f>
        <v>349</v>
      </c>
      <c r="C6" s="23">
        <f>SUM(C7:C17)</f>
        <v>71449116</v>
      </c>
      <c r="D6" s="23">
        <f>SUM(D7:D17)</f>
        <v>108775</v>
      </c>
      <c r="E6" s="96" t="str">
        <f>SUM(E7:E17)&amp;"필"</f>
        <v>362필</v>
      </c>
      <c r="F6" s="24">
        <f>SUM(F7:F17)</f>
        <v>74843342</v>
      </c>
      <c r="G6" s="24">
        <f>SUM(G7:G17)</f>
        <v>111672</v>
      </c>
      <c r="H6" s="25"/>
      <c r="J6" s="26"/>
      <c r="K6" s="26"/>
    </row>
    <row r="7" spans="1:11" ht="40.5" hidden="1" customHeight="1">
      <c r="A7" s="27" t="s">
        <v>61</v>
      </c>
      <c r="B7" s="448">
        <f>'2015 변경내역(충주)'!R15</f>
        <v>36</v>
      </c>
      <c r="C7" s="28">
        <f>'2015 변경내역(충주)'!S15</f>
        <v>5734752</v>
      </c>
      <c r="D7" s="28">
        <f>'2015 변경내역(충주)'!T15</f>
        <v>9848</v>
      </c>
      <c r="E7" s="448">
        <f>'2015 변경내역(충주)'!U15</f>
        <v>36</v>
      </c>
      <c r="F7" s="28">
        <f>'2015 변경내역(충주)'!V15</f>
        <v>4330145</v>
      </c>
      <c r="G7" s="28">
        <f>'2015 변경내역(충주)'!W15</f>
        <v>10421</v>
      </c>
      <c r="H7" s="29"/>
      <c r="I7" s="26">
        <f t="shared" ref="I7:I17" si="0">E7-B7</f>
        <v>0</v>
      </c>
      <c r="J7" s="26">
        <f>G7-D7</f>
        <v>573</v>
      </c>
    </row>
    <row r="8" spans="1:11" ht="40.5" hidden="1" customHeight="1">
      <c r="A8" s="27" t="s">
        <v>62</v>
      </c>
      <c r="B8" s="448">
        <f>'2015 변경내역(제천)'!R15</f>
        <v>44</v>
      </c>
      <c r="C8" s="448">
        <f>'2015 변경내역(제천)'!S15</f>
        <v>24245066</v>
      </c>
      <c r="D8" s="448">
        <f>'2015 변경내역(제천)'!T15</f>
        <v>14752</v>
      </c>
      <c r="E8" s="448">
        <f>'2015 변경내역(제천)'!U15</f>
        <v>42</v>
      </c>
      <c r="F8" s="448">
        <f>'2015 변경내역(제천)'!V15</f>
        <v>24969381</v>
      </c>
      <c r="G8" s="448">
        <f>'2015 변경내역(제천)'!W15</f>
        <v>13274</v>
      </c>
      <c r="H8" s="25"/>
      <c r="I8" s="26">
        <f t="shared" si="0"/>
        <v>-2</v>
      </c>
      <c r="J8" s="26">
        <f t="shared" ref="J8:J17" si="1">G8-D8</f>
        <v>-1478</v>
      </c>
    </row>
    <row r="9" spans="1:11" ht="40.5" hidden="1" customHeight="1">
      <c r="A9" s="27" t="s">
        <v>124</v>
      </c>
      <c r="B9" s="448">
        <f>'2015 변경내역(청주)'!R16</f>
        <v>41</v>
      </c>
      <c r="C9" s="448">
        <f>'2015 변경내역(청주)'!S16</f>
        <v>3395415</v>
      </c>
      <c r="D9" s="448">
        <f>'2015 변경내역(청주)'!T16</f>
        <v>20835</v>
      </c>
      <c r="E9" s="448">
        <f>'2015 변경내역(청주)'!U16</f>
        <v>48</v>
      </c>
      <c r="F9" s="448">
        <f>'2015 변경내역(청주)'!V16</f>
        <v>4918928</v>
      </c>
      <c r="G9" s="448">
        <f>'2015 변경내역(청주)'!W16</f>
        <v>22280</v>
      </c>
      <c r="H9" s="25"/>
      <c r="I9" s="26">
        <f t="shared" si="0"/>
        <v>7</v>
      </c>
      <c r="J9" s="26">
        <f t="shared" si="1"/>
        <v>1445</v>
      </c>
    </row>
    <row r="10" spans="1:11" ht="40.5" hidden="1" customHeight="1">
      <c r="A10" s="27" t="s">
        <v>63</v>
      </c>
      <c r="B10" s="448">
        <f>'2015 변경내역(보은)'!R15</f>
        <v>46</v>
      </c>
      <c r="C10" s="448">
        <f>'2015 변경내역(보은)'!S15</f>
        <v>3278706</v>
      </c>
      <c r="D10" s="448">
        <f>'2015 변경내역(보은)'!T15</f>
        <v>12355</v>
      </c>
      <c r="E10" s="448">
        <f>'2015 변경내역(보은)'!U15</f>
        <v>49</v>
      </c>
      <c r="F10" s="448">
        <f>'2015 변경내역(보은)'!V15</f>
        <v>3827436</v>
      </c>
      <c r="G10" s="448">
        <f>'2015 변경내역(보은)'!W15</f>
        <v>12837</v>
      </c>
      <c r="H10" s="25"/>
      <c r="I10" s="26">
        <f t="shared" si="0"/>
        <v>3</v>
      </c>
      <c r="J10" s="26">
        <f t="shared" si="1"/>
        <v>482</v>
      </c>
    </row>
    <row r="11" spans="1:11" ht="40.5" hidden="1" customHeight="1">
      <c r="A11" s="27" t="s">
        <v>64</v>
      </c>
      <c r="B11" s="448">
        <f>'2015 변경내역(옥천)'!R15</f>
        <v>26</v>
      </c>
      <c r="C11" s="448">
        <f>'2015 변경내역(옥천)'!S15</f>
        <v>1625631</v>
      </c>
      <c r="D11" s="448">
        <f>'2015 변경내역(옥천)'!T15</f>
        <v>5642</v>
      </c>
      <c r="E11" s="448">
        <f>'2015 변경내역(옥천)'!U15</f>
        <v>26</v>
      </c>
      <c r="F11" s="448">
        <f>'2015 변경내역(옥천)'!V15</f>
        <v>1625631</v>
      </c>
      <c r="G11" s="448">
        <f>'2015 변경내역(옥천)'!W15</f>
        <v>5742</v>
      </c>
      <c r="H11" s="25"/>
      <c r="I11" s="26">
        <f t="shared" si="0"/>
        <v>0</v>
      </c>
      <c r="J11" s="26">
        <f t="shared" si="1"/>
        <v>100</v>
      </c>
    </row>
    <row r="12" spans="1:11" ht="40.5" customHeight="1">
      <c r="A12" s="27" t="s">
        <v>65</v>
      </c>
      <c r="B12" s="448">
        <f>'2015 변경내역(영동)'!R15</f>
        <v>35</v>
      </c>
      <c r="C12" s="448">
        <f>'2015 변경내역(영동)'!S15</f>
        <v>9795217</v>
      </c>
      <c r="D12" s="448">
        <f>'2015 변경내역(영동)'!T15</f>
        <v>10123</v>
      </c>
      <c r="E12" s="448">
        <f>'2015 변경내역(영동)'!U15</f>
        <v>35</v>
      </c>
      <c r="F12" s="448">
        <f>'2015 변경내역(영동)'!V15</f>
        <v>13633662</v>
      </c>
      <c r="G12" s="448">
        <f>'2015 변경내역(영동)'!W15</f>
        <v>9991</v>
      </c>
      <c r="H12" s="25"/>
      <c r="I12" s="26">
        <f t="shared" si="0"/>
        <v>0</v>
      </c>
      <c r="J12" s="26">
        <f t="shared" si="1"/>
        <v>-132</v>
      </c>
    </row>
    <row r="13" spans="1:11" ht="40.5" hidden="1" customHeight="1">
      <c r="A13" s="27" t="s">
        <v>87</v>
      </c>
      <c r="B13" s="448">
        <f>'2015 변경내역(증평)'!R15</f>
        <v>3</v>
      </c>
      <c r="C13" s="448">
        <f>'2015 변경내역(증평)'!S15</f>
        <v>22473</v>
      </c>
      <c r="D13" s="448">
        <f>'2015 변경내역(증평)'!T15</f>
        <v>817</v>
      </c>
      <c r="E13" s="448">
        <f>'2015 변경내역(증평)'!U15</f>
        <v>4</v>
      </c>
      <c r="F13" s="448">
        <f>'2015 변경내역(증평)'!V15</f>
        <v>23118</v>
      </c>
      <c r="G13" s="448">
        <f>'2015 변경내역(증평)'!W15</f>
        <v>1053</v>
      </c>
      <c r="H13" s="25"/>
      <c r="I13" s="26">
        <f t="shared" si="0"/>
        <v>1</v>
      </c>
      <c r="J13" s="26">
        <f>G13-D13</f>
        <v>236</v>
      </c>
    </row>
    <row r="14" spans="1:11" ht="40.5" hidden="1" customHeight="1">
      <c r="A14" s="27" t="s">
        <v>66</v>
      </c>
      <c r="B14" s="448">
        <f>'2015 변경내역(진천)'!R15</f>
        <v>24</v>
      </c>
      <c r="C14" s="448">
        <f>'2015 변경내역(진천)'!S15</f>
        <v>3699630</v>
      </c>
      <c r="D14" s="448">
        <f>'2015 변경내역(진천)'!T15</f>
        <v>7168</v>
      </c>
      <c r="E14" s="448">
        <f>'2015 변경내역(진천)'!U15</f>
        <v>25</v>
      </c>
      <c r="F14" s="448">
        <f>'2015 변경내역(진천)'!V15</f>
        <v>3773454</v>
      </c>
      <c r="G14" s="448">
        <f>'2015 변경내역(진천)'!W15</f>
        <v>8015</v>
      </c>
      <c r="H14" s="25"/>
      <c r="I14" s="26">
        <f t="shared" si="0"/>
        <v>1</v>
      </c>
      <c r="J14" s="26">
        <f t="shared" si="1"/>
        <v>847</v>
      </c>
    </row>
    <row r="15" spans="1:11" ht="40.5" hidden="1" customHeight="1">
      <c r="A15" s="27" t="s">
        <v>67</v>
      </c>
      <c r="B15" s="448">
        <f>'2015 변경내역(괴산)'!R15</f>
        <v>29</v>
      </c>
      <c r="C15" s="448">
        <f>'2015 변경내역(괴산)'!S15</f>
        <v>11271984</v>
      </c>
      <c r="D15" s="448">
        <f>'2015 변경내역(괴산)'!T15</f>
        <v>11769</v>
      </c>
      <c r="E15" s="448">
        <f>'2015 변경내역(괴산)'!U15</f>
        <v>30</v>
      </c>
      <c r="F15" s="448">
        <f>'2015 변경내역(괴산)'!V15</f>
        <v>7865090</v>
      </c>
      <c r="G15" s="448">
        <f>'2015 변경내역(괴산)'!W15</f>
        <v>11782</v>
      </c>
      <c r="H15" s="25"/>
      <c r="I15" s="26">
        <f t="shared" si="0"/>
        <v>1</v>
      </c>
      <c r="J15" s="26">
        <f t="shared" si="1"/>
        <v>13</v>
      </c>
    </row>
    <row r="16" spans="1:11" ht="40.5" hidden="1" customHeight="1">
      <c r="A16" s="27" t="s">
        <v>68</v>
      </c>
      <c r="B16" s="448">
        <f>'2015 변경내역(음성)'!R15</f>
        <v>39</v>
      </c>
      <c r="C16" s="448">
        <f>'2015 변경내역(음성)'!S15</f>
        <v>2533655</v>
      </c>
      <c r="D16" s="448">
        <f>'2015 변경내역(음성)'!T15</f>
        <v>7964</v>
      </c>
      <c r="E16" s="448">
        <f>'2015 변경내역(음성)'!U15</f>
        <v>41</v>
      </c>
      <c r="F16" s="448">
        <f>'2015 변경내역(음성)'!V15</f>
        <v>4029910</v>
      </c>
      <c r="G16" s="448">
        <f>'2015 변경내역(음성)'!W15</f>
        <v>8524</v>
      </c>
      <c r="H16" s="25"/>
      <c r="I16" s="26">
        <f t="shared" si="0"/>
        <v>2</v>
      </c>
      <c r="J16" s="26">
        <f t="shared" si="1"/>
        <v>560</v>
      </c>
    </row>
    <row r="17" spans="1:10" ht="40.5" hidden="1" customHeight="1" thickBot="1">
      <c r="A17" s="30" t="s">
        <v>69</v>
      </c>
      <c r="B17" s="449">
        <f>'2015 변경내역(단양)'!R15</f>
        <v>26</v>
      </c>
      <c r="C17" s="449">
        <f>'2015 변경내역(단양)'!S15</f>
        <v>5846587</v>
      </c>
      <c r="D17" s="449">
        <f>'2015 변경내역(단양)'!T15</f>
        <v>7502</v>
      </c>
      <c r="E17" s="449">
        <f>'2015 변경내역(단양)'!U15</f>
        <v>26</v>
      </c>
      <c r="F17" s="449">
        <f>'2015 변경내역(단양)'!V15</f>
        <v>5846587</v>
      </c>
      <c r="G17" s="449">
        <f>'2015 변경내역(단양)'!W15</f>
        <v>7753</v>
      </c>
      <c r="H17" s="31"/>
      <c r="I17" s="26">
        <f t="shared" si="0"/>
        <v>0</v>
      </c>
      <c r="J17" s="26">
        <f t="shared" si="1"/>
        <v>251</v>
      </c>
    </row>
  </sheetData>
  <mergeCells count="5">
    <mergeCell ref="A2:H2"/>
    <mergeCell ref="A4:A5"/>
    <mergeCell ref="H4:H5"/>
    <mergeCell ref="B4:D4"/>
    <mergeCell ref="E4:G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  <colBreaks count="1" manualBreakCount="1">
    <brk id="8" max="1048575" man="1"/>
  </colBreaks>
  <ignoredErrors>
    <ignoredError sqref="E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36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2" style="2" customWidth="1"/>
    <col min="8" max="8" width="11.77734375" style="100" customWidth="1"/>
    <col min="9" max="9" width="11.77734375" style="88" customWidth="1"/>
    <col min="10" max="10" width="8.77734375" style="2" customWidth="1"/>
    <col min="11" max="11" width="10.33203125" style="6" bestFit="1" customWidth="1"/>
    <col min="12" max="12" width="8.88671875" style="1" hidden="1" customWidth="1"/>
    <col min="13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99</v>
      </c>
      <c r="B2" s="3"/>
      <c r="C2" s="3"/>
      <c r="D2" s="7"/>
      <c r="E2" s="3"/>
      <c r="F2" s="3"/>
      <c r="G2" s="3"/>
      <c r="H2" s="89"/>
      <c r="I2" s="86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90" t="s">
        <v>75</v>
      </c>
      <c r="I4" s="87" t="s">
        <v>76</v>
      </c>
      <c r="J4" s="468"/>
      <c r="K4" s="470"/>
    </row>
    <row r="5" spans="1:23" s="12" customFormat="1" ht="24.95" customHeight="1">
      <c r="A5" s="303" t="s">
        <v>13</v>
      </c>
      <c r="B5" s="79"/>
      <c r="C5" s="79"/>
      <c r="D5" s="80"/>
      <c r="E5" s="81">
        <f>COUNT(G7:G10)</f>
        <v>4</v>
      </c>
      <c r="F5" s="91" t="s">
        <v>11</v>
      </c>
      <c r="G5" s="93">
        <f>SUM(G7:G10)</f>
        <v>23118</v>
      </c>
      <c r="H5" s="93">
        <f>SUM(H7:H10)</f>
        <v>817</v>
      </c>
      <c r="I5" s="219">
        <f>SUM(I7:I10)</f>
        <v>1053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COUNT(G7:G10,#REF!)</f>
        <v>4</v>
      </c>
      <c r="F6" s="309" t="s">
        <v>11</v>
      </c>
      <c r="G6" s="310">
        <f>SUM(G7:G10)</f>
        <v>23118</v>
      </c>
      <c r="H6" s="310">
        <f>SUM(H7:H10)</f>
        <v>817</v>
      </c>
      <c r="I6" s="310">
        <f>SUM(I7:I10)</f>
        <v>1053</v>
      </c>
      <c r="J6" s="311"/>
      <c r="K6" s="217"/>
    </row>
    <row r="7" spans="1:23" s="12" customFormat="1" ht="29.25" customHeight="1">
      <c r="A7" s="101" t="s">
        <v>117</v>
      </c>
      <c r="B7" s="70" t="s">
        <v>117</v>
      </c>
      <c r="C7" s="70" t="s">
        <v>118</v>
      </c>
      <c r="D7" s="70" t="s">
        <v>546</v>
      </c>
      <c r="E7" s="108" t="s">
        <v>127</v>
      </c>
      <c r="F7" s="344"/>
      <c r="G7" s="165">
        <v>21590</v>
      </c>
      <c r="H7" s="165">
        <v>653</v>
      </c>
      <c r="I7" s="215">
        <v>788</v>
      </c>
      <c r="J7" s="392" t="s">
        <v>126</v>
      </c>
      <c r="K7" s="39" t="s">
        <v>547</v>
      </c>
      <c r="L7" s="441">
        <v>21590</v>
      </c>
      <c r="M7" s="409"/>
      <c r="N7" s="301" t="s">
        <v>547</v>
      </c>
      <c r="O7" s="301" t="s">
        <v>547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customHeight="1">
      <c r="A8" s="103" t="s">
        <v>548</v>
      </c>
      <c r="B8" s="63" t="s">
        <v>548</v>
      </c>
      <c r="C8" s="63" t="s">
        <v>549</v>
      </c>
      <c r="D8" s="63" t="s">
        <v>550</v>
      </c>
      <c r="E8" s="149" t="s">
        <v>551</v>
      </c>
      <c r="F8" s="53"/>
      <c r="G8" s="150">
        <v>526</v>
      </c>
      <c r="H8" s="150">
        <v>83</v>
      </c>
      <c r="I8" s="189">
        <v>83</v>
      </c>
      <c r="J8" s="173"/>
      <c r="K8" s="40" t="s">
        <v>547</v>
      </c>
      <c r="L8" s="441">
        <v>526</v>
      </c>
      <c r="M8" s="409"/>
      <c r="N8" s="301" t="s">
        <v>547</v>
      </c>
      <c r="O8" s="301" t="s">
        <v>547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>
      <c r="A9" s="103" t="s">
        <v>548</v>
      </c>
      <c r="B9" s="63" t="s">
        <v>548</v>
      </c>
      <c r="C9" s="63" t="s">
        <v>552</v>
      </c>
      <c r="D9" s="63" t="s">
        <v>553</v>
      </c>
      <c r="E9" s="149" t="s">
        <v>140</v>
      </c>
      <c r="F9" s="53"/>
      <c r="G9" s="150">
        <v>357</v>
      </c>
      <c r="H9" s="150">
        <v>81</v>
      </c>
      <c r="I9" s="189">
        <v>70</v>
      </c>
      <c r="J9" s="173"/>
      <c r="K9" s="40" t="s">
        <v>547</v>
      </c>
      <c r="L9" s="441">
        <v>357</v>
      </c>
      <c r="M9" s="409"/>
      <c r="N9" s="301" t="s">
        <v>547</v>
      </c>
      <c r="O9" s="301" t="s">
        <v>547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customHeight="1" thickBot="1">
      <c r="A10" s="204" t="s">
        <v>99</v>
      </c>
      <c r="B10" s="205" t="s">
        <v>99</v>
      </c>
      <c r="C10" s="205" t="s">
        <v>554</v>
      </c>
      <c r="D10" s="205" t="s">
        <v>555</v>
      </c>
      <c r="E10" s="206" t="s">
        <v>409</v>
      </c>
      <c r="F10" s="394"/>
      <c r="G10" s="194">
        <v>645</v>
      </c>
      <c r="H10" s="194">
        <v>0</v>
      </c>
      <c r="I10" s="194">
        <v>112</v>
      </c>
      <c r="J10" s="393"/>
      <c r="K10" s="43" t="s">
        <v>547</v>
      </c>
      <c r="L10" s="439"/>
      <c r="M10" s="409"/>
      <c r="N10" s="301"/>
      <c r="O10" s="301" t="s">
        <v>547</v>
      </c>
      <c r="Q10" s="427" t="s">
        <v>180</v>
      </c>
      <c r="R10" s="216">
        <f>COUNTIF($N$7:$N$71,"사후관리")+COUNTIF($N$7:$N$71,"사후관리 추가")</f>
        <v>0</v>
      </c>
      <c r="S10" s="216">
        <f>SUMIF($K$7:$K$71,"사후관리",$L$7:$L$71)+SUMIF($K$7:$K$71,"사후관리 추가",$L$7:$L$71)</f>
        <v>0</v>
      </c>
      <c r="T10" s="216">
        <f>SUMIF($K$7:$K$71,"사후관리",$H$7:$H$71)+SUMIF($K$7:$K$71,"사후관리 추가",$H$7:$H$71)</f>
        <v>0</v>
      </c>
      <c r="U10" s="216">
        <f>COUNTIF($O$7:$O$71,"사후관리")+COUNTIF($O$7:$O$71,"사후관리 추가")</f>
        <v>0</v>
      </c>
      <c r="V10" s="216">
        <f>SUMIF($K$7:$K$71,"사후관리",$G$7:$G$71)+SUMIF($K$7:$K$71,"사후관리",$G$7:$G$71)</f>
        <v>0</v>
      </c>
      <c r="W10" s="428">
        <f>SUMIF($K$7:$K$71,"사후관리",$I$7:$I$71)+SUMIF($K$7:$K$71,"사후관리 추가",$I$7:$I$71)</f>
        <v>0</v>
      </c>
    </row>
    <row r="11" spans="1:23" ht="21.75" customHeight="1">
      <c r="A11" s="97"/>
      <c r="B11" s="97"/>
      <c r="C11" s="97"/>
      <c r="H11" s="2"/>
      <c r="I11" s="77"/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ht="21.75" customHeight="1">
      <c r="A12" s="97"/>
      <c r="B12" s="97"/>
      <c r="C12" s="97"/>
      <c r="D12" s="51"/>
      <c r="E12" s="52"/>
      <c r="F12" s="50"/>
      <c r="G12" s="52"/>
      <c r="H12" s="442"/>
      <c r="I12" s="443"/>
      <c r="J12" s="444"/>
      <c r="K12" s="124"/>
      <c r="L12" s="50"/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ht="21.75" customHeight="1">
      <c r="D13" s="50"/>
      <c r="E13" s="52"/>
      <c r="F13" s="50"/>
      <c r="G13" s="52"/>
      <c r="H13" s="52"/>
      <c r="I13" s="52"/>
      <c r="J13" s="445"/>
      <c r="K13" s="52"/>
      <c r="L13" s="52"/>
      <c r="Q13" s="427" t="s">
        <v>775</v>
      </c>
      <c r="R13" s="216">
        <f>COUNTIF($N$7:$N$71,"사방댐")</f>
        <v>3</v>
      </c>
      <c r="S13" s="216">
        <f>SUMIF($K$7:$K$71,"사방댐",$L$7:$L$71)</f>
        <v>22473</v>
      </c>
      <c r="T13" s="216">
        <f>SUMIF($K$7:$K$71,"사방댐",$H$7:$H$71)</f>
        <v>817</v>
      </c>
      <c r="U13" s="216">
        <f>COUNTIF($O$7:$O$71,"사방댐")</f>
        <v>4</v>
      </c>
      <c r="V13" s="216">
        <f>SUMIF($K$7:$K$71,"사방댐",$G$7:$G$71)</f>
        <v>23118</v>
      </c>
      <c r="W13" s="428">
        <f>SUMIF($K$7:$K$71,"사방댐",$I$7:$I$71)</f>
        <v>1053</v>
      </c>
    </row>
    <row r="14" spans="1:23" ht="21.75" customHeight="1">
      <c r="C14" s="50"/>
      <c r="D14" s="50"/>
      <c r="E14" s="52"/>
      <c r="F14" s="50"/>
      <c r="G14" s="52"/>
      <c r="H14" s="52"/>
      <c r="I14" s="52"/>
      <c r="J14" s="52"/>
      <c r="K14" s="52"/>
      <c r="L14" s="52"/>
      <c r="Q14" s="427" t="s">
        <v>776</v>
      </c>
      <c r="R14" s="216">
        <f>COUNTIF($N$7:$N$71,"계류보전")</f>
        <v>0</v>
      </c>
      <c r="S14" s="216">
        <f>SUMIF($K$7:$K$71,"계류보전",$L$7:$L$71)</f>
        <v>0</v>
      </c>
      <c r="T14" s="216">
        <f>SUMIF($K$7:$K$71,"계류보전",$H$7:$H$71)</f>
        <v>0</v>
      </c>
      <c r="U14" s="216">
        <f>COUNTIF($O$7:$O$71,"계류보전")</f>
        <v>0</v>
      </c>
      <c r="V14" s="216">
        <f>SUMIF($K$7:$K$71,"계류보전",$G$7:$G$71)</f>
        <v>0</v>
      </c>
      <c r="W14" s="428">
        <f>SUMIF($K$7:$K$71,"계류보전",$I$7:$I$71)</f>
        <v>0</v>
      </c>
    </row>
    <row r="15" spans="1:23" ht="21.75" customHeight="1" thickBot="1">
      <c r="C15" s="50"/>
      <c r="D15" s="50"/>
      <c r="E15" s="52"/>
      <c r="F15" s="50"/>
      <c r="G15" s="52"/>
      <c r="H15" s="52"/>
      <c r="I15" s="52"/>
      <c r="J15" s="52"/>
      <c r="K15" s="52"/>
      <c r="L15" s="52"/>
      <c r="Q15" s="429"/>
      <c r="R15" s="430">
        <f t="shared" ref="R15:W15" si="0">SUM(R8:R14)</f>
        <v>3</v>
      </c>
      <c r="S15" s="430">
        <f t="shared" si="0"/>
        <v>22473</v>
      </c>
      <c r="T15" s="431">
        <f t="shared" si="0"/>
        <v>817</v>
      </c>
      <c r="U15" s="432">
        <f t="shared" si="0"/>
        <v>4</v>
      </c>
      <c r="V15" s="433">
        <f t="shared" si="0"/>
        <v>23118</v>
      </c>
      <c r="W15" s="434">
        <f t="shared" si="0"/>
        <v>1053</v>
      </c>
    </row>
    <row r="16" spans="1:23" ht="24" customHeight="1">
      <c r="C16" s="50"/>
      <c r="D16" s="50"/>
      <c r="E16" s="52"/>
      <c r="F16" s="50"/>
      <c r="G16" s="52"/>
      <c r="H16" s="52"/>
      <c r="I16" s="52"/>
      <c r="J16" s="445"/>
      <c r="K16" s="52"/>
      <c r="L16" s="52"/>
    </row>
    <row r="17" spans="1:12">
      <c r="C17" s="50"/>
      <c r="D17" s="50"/>
      <c r="E17" s="52"/>
      <c r="F17" s="50"/>
      <c r="G17" s="52"/>
      <c r="H17" s="52"/>
      <c r="I17" s="52"/>
      <c r="J17" s="52"/>
      <c r="K17" s="52"/>
      <c r="L17" s="52"/>
    </row>
    <row r="18" spans="1:12">
      <c r="C18" s="50"/>
      <c r="D18" s="50"/>
      <c r="E18" s="52"/>
      <c r="F18" s="50"/>
      <c r="G18" s="52"/>
      <c r="H18" s="52"/>
      <c r="I18" s="52"/>
      <c r="J18" s="52"/>
      <c r="K18" s="52"/>
      <c r="L18" s="52"/>
    </row>
    <row r="19" spans="1:12">
      <c r="C19" s="50"/>
      <c r="D19" s="51"/>
      <c r="E19" s="52"/>
      <c r="F19" s="50"/>
      <c r="G19" s="52"/>
      <c r="H19" s="52"/>
      <c r="I19" s="52"/>
      <c r="J19" s="52"/>
      <c r="K19" s="123"/>
      <c r="L19" s="52"/>
    </row>
    <row r="20" spans="1:12" ht="21.75" customHeight="1">
      <c r="A20" s="133"/>
      <c r="B20" s="133"/>
      <c r="C20" s="133"/>
      <c r="D20" s="131"/>
      <c r="E20" s="126"/>
      <c r="F20" s="125"/>
      <c r="G20" s="134"/>
      <c r="H20" s="135"/>
      <c r="I20" s="135"/>
      <c r="J20" s="126"/>
      <c r="K20" s="136"/>
      <c r="L20" s="50"/>
    </row>
    <row r="21" spans="1:12" ht="21.75" customHeight="1">
      <c r="A21" s="133"/>
      <c r="B21" s="133"/>
      <c r="C21" s="133"/>
      <c r="D21" s="131"/>
      <c r="E21" s="126"/>
      <c r="F21" s="125"/>
      <c r="G21" s="134"/>
      <c r="H21" s="135"/>
      <c r="I21" s="135"/>
      <c r="J21" s="126"/>
      <c r="K21" s="136"/>
    </row>
    <row r="22" spans="1:12" ht="21.75" customHeight="1">
      <c r="A22" s="133"/>
      <c r="B22" s="133"/>
      <c r="C22" s="133"/>
      <c r="D22" s="131"/>
      <c r="E22" s="126"/>
      <c r="F22" s="125"/>
      <c r="G22" s="134"/>
      <c r="H22" s="135"/>
      <c r="I22" s="132"/>
      <c r="J22" s="126"/>
      <c r="K22" s="136"/>
    </row>
    <row r="23" spans="1:12" ht="21.75" customHeight="1">
      <c r="A23" s="133"/>
      <c r="B23" s="133"/>
      <c r="C23" s="133"/>
      <c r="D23" s="131"/>
      <c r="E23" s="126"/>
      <c r="F23" s="125"/>
      <c r="G23" s="134"/>
      <c r="H23" s="135"/>
      <c r="I23" s="135"/>
      <c r="J23" s="126"/>
      <c r="K23" s="136"/>
    </row>
    <row r="24" spans="1:12" ht="21.75" customHeight="1"/>
    <row r="25" spans="1:12" ht="21.75" customHeight="1">
      <c r="D25" s="51"/>
      <c r="E25" s="52"/>
      <c r="F25" s="50"/>
      <c r="G25" s="52"/>
      <c r="H25" s="127"/>
      <c r="I25" s="127"/>
      <c r="J25" s="99"/>
      <c r="K25" s="124"/>
    </row>
    <row r="26" spans="1:12" ht="21.75" customHeight="1">
      <c r="D26" s="50"/>
      <c r="E26" s="52"/>
      <c r="F26" s="50"/>
      <c r="G26" s="52"/>
      <c r="H26" s="127"/>
      <c r="I26" s="128"/>
      <c r="J26" s="52"/>
      <c r="K26" s="123"/>
    </row>
    <row r="27" spans="1:12" ht="21.75" customHeight="1">
      <c r="D27" s="50"/>
      <c r="E27" s="52"/>
      <c r="F27" s="50"/>
      <c r="G27" s="52"/>
      <c r="H27" s="127"/>
      <c r="I27" s="128"/>
      <c r="J27" s="52"/>
      <c r="K27" s="123"/>
    </row>
    <row r="28" spans="1:12" ht="21.75" customHeight="1">
      <c r="D28" s="50"/>
      <c r="E28" s="52"/>
      <c r="F28" s="50"/>
      <c r="G28" s="52"/>
      <c r="H28" s="127"/>
      <c r="I28" s="128"/>
      <c r="J28" s="52"/>
      <c r="K28" s="123"/>
    </row>
    <row r="29" spans="1:12" ht="21.75" customHeight="1">
      <c r="D29" s="50"/>
      <c r="E29" s="52"/>
      <c r="F29" s="50"/>
      <c r="G29" s="52"/>
      <c r="H29" s="52"/>
      <c r="I29" s="52"/>
      <c r="J29" s="52"/>
      <c r="K29" s="52"/>
    </row>
    <row r="30" spans="1:12" ht="21.75" customHeight="1">
      <c r="D30" s="50"/>
      <c r="E30" s="52"/>
      <c r="F30" s="50"/>
      <c r="G30" s="52"/>
      <c r="H30" s="52"/>
      <c r="I30" s="52"/>
      <c r="J30" s="52"/>
      <c r="K30" s="52"/>
    </row>
    <row r="31" spans="1:12" ht="21.75" customHeight="1">
      <c r="D31" s="51"/>
      <c r="E31" s="52"/>
      <c r="F31" s="50"/>
      <c r="G31" s="52"/>
      <c r="H31" s="127"/>
      <c r="I31" s="128"/>
      <c r="J31" s="52"/>
      <c r="K31" s="123"/>
    </row>
    <row r="32" spans="1:12" ht="21.75" customHeight="1"/>
    <row r="33" ht="21.75" customHeight="1"/>
    <row r="34" ht="21.75" customHeight="1"/>
    <row r="35" ht="21.75" customHeight="1"/>
    <row r="36" ht="21.75" customHeight="1"/>
  </sheetData>
  <sheetProtection autoFilter="0"/>
  <mergeCells count="6">
    <mergeCell ref="A1:K1"/>
    <mergeCell ref="A3:D3"/>
    <mergeCell ref="E3:F4"/>
    <mergeCell ref="J3:J4"/>
    <mergeCell ref="K3:K4"/>
    <mergeCell ref="G3:I3"/>
  </mergeCells>
  <phoneticPr fontId="3" type="noConversion"/>
  <dataValidations disablePrompts="1" count="1">
    <dataValidation allowBlank="1" showInputMessage="1" showErrorMessage="1" promptTitle="자동 입력됨." prompt="우측&quot;지번,지목,시행면적,지적면적,주소,성명&quot;등을 입력하면 자동 입력됨" sqref="A7:C10 WUS7:WUU10 WKW7:WKY10 WBA7:WBC10 VRE7:VRG10 VHI7:VHK10 UXM7:UXO10 UNQ7:UNS10 UDU7:UDW10 TTY7:TUA10 TKC7:TKE10 TAG7:TAI10 SQK7:SQM10 SGO7:SGQ10 RWS7:RWU10 RMW7:RMY10 RDA7:RDC10 QTE7:QTG10 QJI7:QJK10 PZM7:PZO10 PPQ7:PPS10 PFU7:PFW10 OVY7:OWA10 OMC7:OME10 OCG7:OCI10 NSK7:NSM10 NIO7:NIQ10 MYS7:MYU10 MOW7:MOY10 MFA7:MFC10 LVE7:LVG10 LLI7:LLK10 LBM7:LBO10 KRQ7:KRS10 KHU7:KHW10 JXY7:JYA10 JOC7:JOE10 JEG7:JEI10 IUK7:IUM10 IKO7:IKQ10 IAS7:IAU10 HQW7:HQY10 HHA7:HHC10 GXE7:GXG10 GNI7:GNK10 GDM7:GDO10 FTQ7:FTS10 FJU7:FJW10 EZY7:FAA10 EQC7:EQE10 EGG7:EGI10 DWK7:DWM10 DMO7:DMQ10 DCS7:DCU10 CSW7:CSY10 CJA7:CJC10 BZE7:BZG10 BPI7:BPK10 BFM7:BFO10 AVQ7:AVS10 ALU7:ALW10 ABY7:ACA10 SC7:SE10 IG7:II10"/>
  </dataValidations>
  <hyperlinks>
    <hyperlink ref="B5" location="♧HOME!A23" display="♧HOME!A23"/>
    <hyperlink ref="C5" location="♧HOME!A23" display="♧HOME!A23"/>
  </hyperlink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8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W44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0.88671875" style="2" customWidth="1"/>
    <col min="8" max="9" width="12" style="2" customWidth="1"/>
    <col min="10" max="10" width="8.77734375" style="2" customWidth="1"/>
    <col min="11" max="11" width="10.33203125" style="6" bestFit="1" customWidth="1"/>
    <col min="12" max="14" width="8.88671875" style="1" hidden="1" customWidth="1"/>
    <col min="15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49</v>
      </c>
      <c r="B2" s="3"/>
      <c r="C2" s="3"/>
      <c r="D2" s="7"/>
      <c r="E2" s="3"/>
      <c r="F2" s="3"/>
      <c r="G2" s="3"/>
      <c r="H2" s="3"/>
      <c r="I2" s="3"/>
      <c r="J2" s="3"/>
      <c r="K2" s="5"/>
    </row>
    <row r="3" spans="1:23" s="12" customFormat="1" ht="24.95" customHeight="1">
      <c r="A3" s="464" t="s">
        <v>40</v>
      </c>
      <c r="B3" s="465"/>
      <c r="C3" s="465"/>
      <c r="D3" s="465"/>
      <c r="E3" s="465" t="s">
        <v>41</v>
      </c>
      <c r="F3" s="465"/>
      <c r="G3" s="471" t="s">
        <v>42</v>
      </c>
      <c r="H3" s="472"/>
      <c r="I3" s="473"/>
      <c r="J3" s="467" t="s">
        <v>43</v>
      </c>
      <c r="K3" s="469" t="s">
        <v>4</v>
      </c>
    </row>
    <row r="4" spans="1:23" s="12" customFormat="1" ht="24.95" customHeight="1">
      <c r="A4" s="302" t="s">
        <v>44</v>
      </c>
      <c r="B4" s="226" t="s">
        <v>45</v>
      </c>
      <c r="C4" s="226" t="s">
        <v>46</v>
      </c>
      <c r="D4" s="9" t="s">
        <v>47</v>
      </c>
      <c r="E4" s="466"/>
      <c r="F4" s="466"/>
      <c r="G4" s="226" t="s">
        <v>48</v>
      </c>
      <c r="H4" s="48" t="s">
        <v>75</v>
      </c>
      <c r="I4" s="49" t="s">
        <v>77</v>
      </c>
      <c r="J4" s="468"/>
      <c r="K4" s="470"/>
    </row>
    <row r="5" spans="1:23" s="12" customFormat="1" ht="24.95" customHeight="1">
      <c r="A5" s="303" t="s">
        <v>13</v>
      </c>
      <c r="B5" s="79"/>
      <c r="C5" s="79"/>
      <c r="D5" s="80"/>
      <c r="E5" s="81">
        <f>COUNT(G7:G34)</f>
        <v>25</v>
      </c>
      <c r="F5" s="91" t="s">
        <v>12</v>
      </c>
      <c r="G5" s="174">
        <f>SUM(G7:G34)</f>
        <v>4027593</v>
      </c>
      <c r="H5" s="174">
        <f>SUM(H7:H34)</f>
        <v>7168</v>
      </c>
      <c r="I5" s="221">
        <f>SUM(I7:I34)</f>
        <v>8015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COUNT(G7:G10,G13:G27)</f>
        <v>16</v>
      </c>
      <c r="F6" s="309" t="s">
        <v>11</v>
      </c>
      <c r="G6" s="395">
        <f>SUM(G7:G10,G13:G27)</f>
        <v>1874340</v>
      </c>
      <c r="H6" s="395">
        <f>SUM(H7:H10,H13:H16,H17:H27)</f>
        <v>4517</v>
      </c>
      <c r="I6" s="395">
        <f>SUM(I7:I10,I13:I27)</f>
        <v>5364</v>
      </c>
      <c r="J6" s="311"/>
      <c r="K6" s="217"/>
    </row>
    <row r="7" spans="1:23" s="12" customFormat="1" ht="24.95" customHeight="1">
      <c r="A7" s="101" t="s">
        <v>88</v>
      </c>
      <c r="B7" s="70" t="s">
        <v>557</v>
      </c>
      <c r="C7" s="70" t="s">
        <v>556</v>
      </c>
      <c r="D7" s="399" t="s">
        <v>598</v>
      </c>
      <c r="E7" s="108" t="s">
        <v>127</v>
      </c>
      <c r="F7" s="38"/>
      <c r="G7" s="165"/>
      <c r="H7" s="165">
        <v>1</v>
      </c>
      <c r="I7" s="215">
        <v>0</v>
      </c>
      <c r="J7" s="67" t="s">
        <v>197</v>
      </c>
      <c r="K7" s="39" t="s">
        <v>158</v>
      </c>
      <c r="L7" s="441">
        <v>139339</v>
      </c>
      <c r="M7" s="409"/>
      <c r="N7" s="301" t="s">
        <v>158</v>
      </c>
      <c r="O7" s="301"/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4.95" customHeight="1">
      <c r="A8" s="103" t="s">
        <v>558</v>
      </c>
      <c r="B8" s="63" t="s">
        <v>559</v>
      </c>
      <c r="C8" s="63" t="s">
        <v>556</v>
      </c>
      <c r="D8" s="397" t="s">
        <v>595</v>
      </c>
      <c r="E8" s="149" t="s">
        <v>196</v>
      </c>
      <c r="F8" s="10"/>
      <c r="G8" s="150">
        <v>1124529</v>
      </c>
      <c r="H8" s="150">
        <v>134</v>
      </c>
      <c r="I8" s="189">
        <v>269</v>
      </c>
      <c r="J8" s="11"/>
      <c r="K8" s="40" t="s">
        <v>158</v>
      </c>
      <c r="L8" s="441">
        <v>1124529</v>
      </c>
      <c r="M8" s="409"/>
      <c r="N8" s="301" t="s">
        <v>158</v>
      </c>
      <c r="O8" s="301" t="s">
        <v>158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4.95" customHeight="1">
      <c r="A9" s="200" t="s">
        <v>558</v>
      </c>
      <c r="B9" s="201" t="s">
        <v>557</v>
      </c>
      <c r="C9" s="201" t="s">
        <v>556</v>
      </c>
      <c r="D9" s="402" t="s">
        <v>599</v>
      </c>
      <c r="E9" s="107" t="s">
        <v>220</v>
      </c>
      <c r="F9" s="14"/>
      <c r="G9" s="167">
        <v>4099</v>
      </c>
      <c r="H9" s="167">
        <v>762</v>
      </c>
      <c r="I9" s="193">
        <v>692</v>
      </c>
      <c r="J9" s="36"/>
      <c r="K9" s="40" t="s">
        <v>158</v>
      </c>
      <c r="L9" s="441">
        <v>4099</v>
      </c>
      <c r="M9" s="409"/>
      <c r="N9" s="301" t="s">
        <v>158</v>
      </c>
      <c r="O9" s="301" t="s">
        <v>158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4.95" customHeight="1" thickBot="1">
      <c r="A10" s="372" t="s">
        <v>596</v>
      </c>
      <c r="B10" s="373" t="s">
        <v>557</v>
      </c>
      <c r="C10" s="373" t="s">
        <v>556</v>
      </c>
      <c r="D10" s="373" t="s">
        <v>605</v>
      </c>
      <c r="E10" s="197" t="s">
        <v>140</v>
      </c>
      <c r="F10" s="209"/>
      <c r="G10" s="190">
        <v>825</v>
      </c>
      <c r="H10" s="190">
        <v>0</v>
      </c>
      <c r="I10" s="190">
        <v>62</v>
      </c>
      <c r="J10" s="42"/>
      <c r="K10" s="43" t="s">
        <v>158</v>
      </c>
      <c r="L10" s="441"/>
      <c r="M10" s="409"/>
      <c r="N10" s="301"/>
      <c r="O10" s="301" t="s">
        <v>158</v>
      </c>
      <c r="Q10" s="427" t="s">
        <v>180</v>
      </c>
      <c r="R10" s="216">
        <f>COUNTIF($N$7:$N$71,"사후관리")+COUNTIF($N$7:$N$71,"사후관리 추가")</f>
        <v>7</v>
      </c>
      <c r="S10" s="216">
        <f>SUMIF($K$7:$K$71,"사후관리",$L$7:$L$71)+SUMIF($K$7:$K$71,"사후관리 추가",$L$7:$L$71)</f>
        <v>1994919</v>
      </c>
      <c r="T10" s="216">
        <f>SUMIF($K$7:$K$71,"사후관리",$H$7:$H$71)+SUMIF($K$7:$K$71,"사후관리 추가",$H$7:$H$71)</f>
        <v>1651</v>
      </c>
      <c r="U10" s="216">
        <f>COUNTIF($O$7:$O$71,"사후관리")+COUNTIF($O$7:$O$71,"사후관리 추가")</f>
        <v>7</v>
      </c>
      <c r="V10" s="216">
        <f>SUMIF($K$7:$K$71,"사후관리",$G$7:$G$71)+SUMIF($K$7:$K$71,"사후관리",$G$7:$G$71)</f>
        <v>1740780</v>
      </c>
      <c r="W10" s="428">
        <f>SUMIF($K$7:$K$71,"사후관리",$I$7:$I$71)+SUMIF($K$7:$K$71,"사후관리 추가",$I$7:$I$71)</f>
        <v>1651</v>
      </c>
    </row>
    <row r="11" spans="1:23" s="12" customFormat="1" ht="24.95" hidden="1" customHeight="1">
      <c r="A11" s="101" t="s">
        <v>49</v>
      </c>
      <c r="B11" s="70" t="s">
        <v>560</v>
      </c>
      <c r="C11" s="70" t="s">
        <v>561</v>
      </c>
      <c r="D11" s="399" t="s">
        <v>600</v>
      </c>
      <c r="E11" s="108" t="s">
        <v>497</v>
      </c>
      <c r="F11" s="38"/>
      <c r="G11" s="165">
        <v>58863</v>
      </c>
      <c r="H11" s="165">
        <v>713</v>
      </c>
      <c r="I11" s="379">
        <v>713</v>
      </c>
      <c r="J11" s="67" t="s">
        <v>233</v>
      </c>
      <c r="K11" s="39" t="s">
        <v>181</v>
      </c>
      <c r="L11" s="441">
        <v>58863</v>
      </c>
      <c r="M11" s="409"/>
      <c r="N11" s="301" t="s">
        <v>181</v>
      </c>
      <c r="O11" s="301" t="s">
        <v>181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4.95" hidden="1" customHeight="1" thickBot="1">
      <c r="A12" s="102" t="s">
        <v>49</v>
      </c>
      <c r="B12" s="64" t="s">
        <v>562</v>
      </c>
      <c r="C12" s="64" t="s">
        <v>563</v>
      </c>
      <c r="D12" s="400" t="s">
        <v>564</v>
      </c>
      <c r="E12" s="105" t="s">
        <v>258</v>
      </c>
      <c r="F12" s="41"/>
      <c r="G12" s="151">
        <v>99471</v>
      </c>
      <c r="H12" s="151">
        <v>287</v>
      </c>
      <c r="I12" s="381">
        <v>287</v>
      </c>
      <c r="J12" s="120"/>
      <c r="K12" s="43" t="s">
        <v>181</v>
      </c>
      <c r="L12" s="441">
        <v>99471</v>
      </c>
      <c r="M12" s="409"/>
      <c r="N12" s="301" t="s">
        <v>181</v>
      </c>
      <c r="O12" s="301" t="s">
        <v>181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4.95" customHeight="1">
      <c r="A13" s="101" t="s">
        <v>49</v>
      </c>
      <c r="B13" s="70" t="s">
        <v>565</v>
      </c>
      <c r="C13" s="70" t="s">
        <v>566</v>
      </c>
      <c r="D13" s="399" t="s">
        <v>567</v>
      </c>
      <c r="E13" s="108" t="s">
        <v>258</v>
      </c>
      <c r="F13" s="38"/>
      <c r="G13" s="165">
        <v>35794</v>
      </c>
      <c r="H13" s="165">
        <v>932</v>
      </c>
      <c r="I13" s="215">
        <v>1230</v>
      </c>
      <c r="J13" s="67" t="s">
        <v>236</v>
      </c>
      <c r="K13" s="39" t="s">
        <v>181</v>
      </c>
      <c r="L13" s="441">
        <v>35794</v>
      </c>
      <c r="M13" s="409"/>
      <c r="N13" s="301" t="s">
        <v>181</v>
      </c>
      <c r="O13" s="301" t="s">
        <v>181</v>
      </c>
      <c r="Q13" s="427" t="s">
        <v>775</v>
      </c>
      <c r="R13" s="216">
        <f>COUNTIF($N$7:$N$71,"사방댐")</f>
        <v>5</v>
      </c>
      <c r="S13" s="216">
        <f>SUMIF($K$7:$K$71,"사방댐",$L$7:$L$71)</f>
        <v>314376</v>
      </c>
      <c r="T13" s="216">
        <f>SUMIF($K$7:$K$71,"사방댐",$H$7:$H$71)</f>
        <v>2016</v>
      </c>
      <c r="U13" s="216">
        <f>COUNTIF($O$7:$O$71,"사방댐")</f>
        <v>6</v>
      </c>
      <c r="V13" s="216">
        <f>SUMIF($K$7:$K$71,"사방댐",$G$7:$G$71)</f>
        <v>314597</v>
      </c>
      <c r="W13" s="428">
        <f>SUMIF($K$7:$K$71,"사방댐",$I$7:$I$71)</f>
        <v>2464</v>
      </c>
    </row>
    <row r="14" spans="1:23" s="12" customFormat="1" ht="24.95" customHeight="1">
      <c r="A14" s="103" t="s">
        <v>49</v>
      </c>
      <c r="B14" s="63" t="s">
        <v>568</v>
      </c>
      <c r="C14" s="63" t="s">
        <v>566</v>
      </c>
      <c r="D14" s="397" t="s">
        <v>569</v>
      </c>
      <c r="E14" s="149" t="s">
        <v>258</v>
      </c>
      <c r="F14" s="10"/>
      <c r="G14" s="150">
        <v>118909</v>
      </c>
      <c r="H14" s="150">
        <v>5</v>
      </c>
      <c r="I14" s="189">
        <v>114</v>
      </c>
      <c r="J14" s="11"/>
      <c r="K14" s="40" t="s">
        <v>181</v>
      </c>
      <c r="L14" s="441">
        <v>118909</v>
      </c>
      <c r="M14" s="409"/>
      <c r="N14" s="301" t="s">
        <v>181</v>
      </c>
      <c r="O14" s="301" t="s">
        <v>181</v>
      </c>
      <c r="Q14" s="427" t="s">
        <v>776</v>
      </c>
      <c r="R14" s="216">
        <f>COUNTIF($N$7:$N$71,"계류보전")</f>
        <v>12</v>
      </c>
      <c r="S14" s="216">
        <f>SUMIF($K$7:$K$71,"계류보전",$L$7:$L$71)</f>
        <v>1390335</v>
      </c>
      <c r="T14" s="216">
        <f>SUMIF($K$7:$K$71,"계류보전",$H$7:$H$71)</f>
        <v>3501</v>
      </c>
      <c r="U14" s="216">
        <f>COUNTIF($O$7:$O$71,"계류보전")</f>
        <v>12</v>
      </c>
      <c r="V14" s="216">
        <f>SUMIF($K$7:$K$71,"계류보전",$G$7:$G$71)</f>
        <v>1718077</v>
      </c>
      <c r="W14" s="428">
        <f>SUMIF($K$7:$K$71,"계류보전",$I$7:$I$71)</f>
        <v>3900</v>
      </c>
    </row>
    <row r="15" spans="1:23" s="12" customFormat="1" ht="24.95" customHeight="1" thickBot="1">
      <c r="A15" s="200" t="s">
        <v>49</v>
      </c>
      <c r="B15" s="201" t="s">
        <v>565</v>
      </c>
      <c r="C15" s="201" t="s">
        <v>566</v>
      </c>
      <c r="D15" s="402" t="s">
        <v>570</v>
      </c>
      <c r="E15" s="107" t="s">
        <v>497</v>
      </c>
      <c r="F15" s="14"/>
      <c r="G15" s="167">
        <v>1339</v>
      </c>
      <c r="H15" s="167">
        <v>79</v>
      </c>
      <c r="I15" s="193">
        <v>60</v>
      </c>
      <c r="J15" s="36"/>
      <c r="K15" s="40" t="s">
        <v>181</v>
      </c>
      <c r="L15" s="441">
        <v>1339</v>
      </c>
      <c r="M15" s="409"/>
      <c r="N15" s="301" t="s">
        <v>181</v>
      </c>
      <c r="O15" s="301" t="s">
        <v>181</v>
      </c>
      <c r="Q15" s="429"/>
      <c r="R15" s="430">
        <f t="shared" ref="R15:W15" si="0">SUM(R8:R14)</f>
        <v>24</v>
      </c>
      <c r="S15" s="430">
        <f t="shared" si="0"/>
        <v>3699630</v>
      </c>
      <c r="T15" s="431">
        <f t="shared" si="0"/>
        <v>7168</v>
      </c>
      <c r="U15" s="432">
        <f t="shared" si="0"/>
        <v>25</v>
      </c>
      <c r="V15" s="433">
        <f t="shared" si="0"/>
        <v>3773454</v>
      </c>
      <c r="W15" s="434">
        <f t="shared" si="0"/>
        <v>8015</v>
      </c>
    </row>
    <row r="16" spans="1:23" s="12" customFormat="1" ht="24.95" customHeight="1" thickBot="1">
      <c r="A16" s="372" t="s">
        <v>49</v>
      </c>
      <c r="B16" s="373" t="s">
        <v>565</v>
      </c>
      <c r="C16" s="373" t="s">
        <v>566</v>
      </c>
      <c r="D16" s="373" t="s">
        <v>606</v>
      </c>
      <c r="E16" s="197" t="s">
        <v>409</v>
      </c>
      <c r="F16" s="209"/>
      <c r="G16" s="190">
        <v>221</v>
      </c>
      <c r="H16" s="190">
        <v>0</v>
      </c>
      <c r="I16" s="190">
        <v>60</v>
      </c>
      <c r="J16" s="42"/>
      <c r="K16" s="43" t="s">
        <v>181</v>
      </c>
      <c r="L16" s="441"/>
      <c r="M16" s="409"/>
      <c r="N16" s="301"/>
      <c r="O16" s="301" t="s">
        <v>181</v>
      </c>
    </row>
    <row r="17" spans="1:15" s="12" customFormat="1" ht="24.95" customHeight="1">
      <c r="A17" s="101" t="s">
        <v>49</v>
      </c>
      <c r="B17" s="70" t="s">
        <v>571</v>
      </c>
      <c r="C17" s="70" t="s">
        <v>572</v>
      </c>
      <c r="D17" s="399" t="s">
        <v>601</v>
      </c>
      <c r="E17" s="108" t="s">
        <v>493</v>
      </c>
      <c r="F17" s="38"/>
      <c r="G17" s="165">
        <v>16356</v>
      </c>
      <c r="H17" s="165">
        <v>1378</v>
      </c>
      <c r="I17" s="215">
        <v>1394</v>
      </c>
      <c r="J17" s="67" t="s">
        <v>198</v>
      </c>
      <c r="K17" s="39" t="s">
        <v>158</v>
      </c>
      <c r="L17" s="441">
        <v>16356</v>
      </c>
      <c r="M17" s="409"/>
      <c r="N17" s="301" t="s">
        <v>158</v>
      </c>
      <c r="O17" s="301" t="s">
        <v>158</v>
      </c>
    </row>
    <row r="18" spans="1:15" s="12" customFormat="1" ht="24.95" customHeight="1">
      <c r="A18" s="103" t="s">
        <v>49</v>
      </c>
      <c r="B18" s="63" t="s">
        <v>571</v>
      </c>
      <c r="C18" s="63" t="s">
        <v>572</v>
      </c>
      <c r="D18" s="397" t="s">
        <v>602</v>
      </c>
      <c r="E18" s="149" t="s">
        <v>515</v>
      </c>
      <c r="F18" s="10"/>
      <c r="G18" s="150"/>
      <c r="H18" s="150">
        <v>101</v>
      </c>
      <c r="I18" s="189">
        <v>0</v>
      </c>
      <c r="J18" s="11"/>
      <c r="K18" s="40" t="s">
        <v>158</v>
      </c>
      <c r="L18" s="441">
        <v>212</v>
      </c>
      <c r="M18" s="409"/>
      <c r="N18" s="301" t="s">
        <v>158</v>
      </c>
      <c r="O18" s="301"/>
    </row>
    <row r="19" spans="1:15" s="12" customFormat="1" ht="24.95" customHeight="1">
      <c r="A19" s="103" t="s">
        <v>49</v>
      </c>
      <c r="B19" s="63" t="s">
        <v>573</v>
      </c>
      <c r="C19" s="63" t="s">
        <v>574</v>
      </c>
      <c r="D19" s="397" t="s">
        <v>575</v>
      </c>
      <c r="E19" s="149" t="s">
        <v>258</v>
      </c>
      <c r="F19" s="10"/>
      <c r="G19" s="150"/>
      <c r="H19" s="150">
        <v>159</v>
      </c>
      <c r="I19" s="189">
        <v>0</v>
      </c>
      <c r="J19" s="11"/>
      <c r="K19" s="40" t="s">
        <v>158</v>
      </c>
      <c r="L19" s="441">
        <v>212</v>
      </c>
      <c r="M19" s="409"/>
      <c r="N19" s="301" t="s">
        <v>158</v>
      </c>
      <c r="O19" s="301"/>
    </row>
    <row r="20" spans="1:15" s="12" customFormat="1" ht="24.95" customHeight="1">
      <c r="A20" s="103" t="s">
        <v>49</v>
      </c>
      <c r="B20" s="63" t="s">
        <v>573</v>
      </c>
      <c r="C20" s="63" t="s">
        <v>574</v>
      </c>
      <c r="D20" s="397" t="s">
        <v>576</v>
      </c>
      <c r="E20" s="149" t="s">
        <v>422</v>
      </c>
      <c r="F20" s="10"/>
      <c r="G20" s="150">
        <v>647</v>
      </c>
      <c r="H20" s="150">
        <v>210</v>
      </c>
      <c r="I20" s="189">
        <v>40</v>
      </c>
      <c r="J20" s="11"/>
      <c r="K20" s="40" t="s">
        <v>158</v>
      </c>
      <c r="L20" s="441">
        <v>647</v>
      </c>
      <c r="M20" s="409"/>
      <c r="N20" s="301" t="s">
        <v>158</v>
      </c>
      <c r="O20" s="301" t="s">
        <v>158</v>
      </c>
    </row>
    <row r="21" spans="1:15" s="12" customFormat="1" ht="24.95" customHeight="1">
      <c r="A21" s="103" t="s">
        <v>49</v>
      </c>
      <c r="B21" s="63" t="s">
        <v>573</v>
      </c>
      <c r="C21" s="63" t="s">
        <v>574</v>
      </c>
      <c r="D21" s="397" t="s">
        <v>577</v>
      </c>
      <c r="E21" s="149" t="s">
        <v>258</v>
      </c>
      <c r="F21" s="10"/>
      <c r="G21" s="150">
        <v>102744</v>
      </c>
      <c r="H21" s="150">
        <v>357</v>
      </c>
      <c r="I21" s="189">
        <v>556</v>
      </c>
      <c r="J21" s="11"/>
      <c r="K21" s="40" t="s">
        <v>158</v>
      </c>
      <c r="L21" s="441">
        <v>102744</v>
      </c>
      <c r="M21" s="409"/>
      <c r="N21" s="301" t="s">
        <v>158</v>
      </c>
      <c r="O21" s="301" t="s">
        <v>158</v>
      </c>
    </row>
    <row r="22" spans="1:15" s="12" customFormat="1" ht="24.95" customHeight="1">
      <c r="A22" s="396" t="s">
        <v>596</v>
      </c>
      <c r="B22" s="397" t="s">
        <v>558</v>
      </c>
      <c r="C22" s="397" t="s">
        <v>597</v>
      </c>
      <c r="D22" s="397" t="s">
        <v>578</v>
      </c>
      <c r="E22" s="398" t="s">
        <v>134</v>
      </c>
      <c r="F22" s="10"/>
      <c r="G22" s="380">
        <v>555</v>
      </c>
      <c r="H22" s="380">
        <v>295</v>
      </c>
      <c r="I22" s="189">
        <v>295</v>
      </c>
      <c r="J22" s="212"/>
      <c r="K22" s="40" t="s">
        <v>158</v>
      </c>
      <c r="L22" s="439">
        <v>555</v>
      </c>
      <c r="M22" s="409"/>
      <c r="N22" s="301" t="s">
        <v>158</v>
      </c>
      <c r="O22" s="301" t="s">
        <v>158</v>
      </c>
    </row>
    <row r="23" spans="1:15" s="12" customFormat="1" ht="24.95" customHeight="1">
      <c r="A23" s="396" t="s">
        <v>596</v>
      </c>
      <c r="B23" s="397" t="s">
        <v>558</v>
      </c>
      <c r="C23" s="397" t="s">
        <v>597</v>
      </c>
      <c r="D23" s="397" t="s">
        <v>579</v>
      </c>
      <c r="E23" s="398" t="s">
        <v>551</v>
      </c>
      <c r="F23" s="10"/>
      <c r="G23" s="380">
        <v>932</v>
      </c>
      <c r="H23" s="380">
        <v>5</v>
      </c>
      <c r="I23" s="189">
        <v>22</v>
      </c>
      <c r="J23" s="212"/>
      <c r="K23" s="40" t="s">
        <v>158</v>
      </c>
      <c r="L23" s="439">
        <v>932</v>
      </c>
      <c r="M23" s="409"/>
      <c r="N23" s="301" t="s">
        <v>158</v>
      </c>
      <c r="O23" s="301" t="s">
        <v>158</v>
      </c>
    </row>
    <row r="24" spans="1:15" s="12" customFormat="1" ht="24.95" customHeight="1">
      <c r="A24" s="103" t="s">
        <v>49</v>
      </c>
      <c r="B24" s="63" t="s">
        <v>573</v>
      </c>
      <c r="C24" s="63" t="s">
        <v>574</v>
      </c>
      <c r="D24" s="397" t="s">
        <v>580</v>
      </c>
      <c r="E24" s="149" t="s">
        <v>409</v>
      </c>
      <c r="F24" s="10"/>
      <c r="G24" s="150">
        <v>383</v>
      </c>
      <c r="H24" s="150">
        <v>73</v>
      </c>
      <c r="I24" s="189">
        <v>73</v>
      </c>
      <c r="J24" s="68"/>
      <c r="K24" s="40" t="s">
        <v>158</v>
      </c>
      <c r="L24" s="441">
        <v>383</v>
      </c>
      <c r="M24" s="409"/>
      <c r="N24" s="301" t="s">
        <v>158</v>
      </c>
      <c r="O24" s="301" t="s">
        <v>158</v>
      </c>
    </row>
    <row r="25" spans="1:15" s="12" customFormat="1" ht="24.95" customHeight="1">
      <c r="A25" s="200" t="s">
        <v>49</v>
      </c>
      <c r="B25" s="201" t="s">
        <v>573</v>
      </c>
      <c r="C25" s="201" t="s">
        <v>574</v>
      </c>
      <c r="D25" s="402" t="s">
        <v>581</v>
      </c>
      <c r="E25" s="107" t="s">
        <v>452</v>
      </c>
      <c r="F25" s="14"/>
      <c r="G25" s="167">
        <v>327</v>
      </c>
      <c r="H25" s="167">
        <v>26</v>
      </c>
      <c r="I25" s="193">
        <v>26</v>
      </c>
      <c r="J25" s="36"/>
      <c r="K25" s="40" t="s">
        <v>158</v>
      </c>
      <c r="L25" s="441">
        <v>327</v>
      </c>
      <c r="M25" s="409"/>
      <c r="N25" s="301" t="s">
        <v>158</v>
      </c>
      <c r="O25" s="301" t="s">
        <v>158</v>
      </c>
    </row>
    <row r="26" spans="1:15" s="12" customFormat="1" ht="24.95" customHeight="1">
      <c r="A26" s="313" t="s">
        <v>49</v>
      </c>
      <c r="B26" s="314" t="s">
        <v>573</v>
      </c>
      <c r="C26" s="314" t="s">
        <v>574</v>
      </c>
      <c r="D26" s="314" t="s">
        <v>607</v>
      </c>
      <c r="E26" s="195" t="s">
        <v>258</v>
      </c>
      <c r="F26" s="211"/>
      <c r="G26" s="189">
        <v>464695</v>
      </c>
      <c r="H26" s="189">
        <v>0</v>
      </c>
      <c r="I26" s="189">
        <v>450</v>
      </c>
      <c r="J26" s="11"/>
      <c r="K26" s="40" t="s">
        <v>158</v>
      </c>
      <c r="L26" s="441"/>
      <c r="M26" s="409"/>
      <c r="N26" s="301"/>
      <c r="O26" s="301" t="s">
        <v>158</v>
      </c>
    </row>
    <row r="27" spans="1:15" s="12" customFormat="1" ht="24.95" customHeight="1" thickBot="1">
      <c r="A27" s="388" t="s">
        <v>49</v>
      </c>
      <c r="B27" s="389" t="s">
        <v>573</v>
      </c>
      <c r="C27" s="389" t="s">
        <v>574</v>
      </c>
      <c r="D27" s="389" t="s">
        <v>608</v>
      </c>
      <c r="E27" s="207" t="s">
        <v>452</v>
      </c>
      <c r="F27" s="208"/>
      <c r="G27" s="192">
        <v>1985</v>
      </c>
      <c r="H27" s="192">
        <v>0</v>
      </c>
      <c r="I27" s="192">
        <v>21</v>
      </c>
      <c r="J27" s="232"/>
      <c r="K27" s="43" t="s">
        <v>158</v>
      </c>
      <c r="L27" s="441"/>
      <c r="M27" s="409"/>
      <c r="N27" s="301"/>
      <c r="O27" s="301" t="s">
        <v>158</v>
      </c>
    </row>
    <row r="28" spans="1:15" s="12" customFormat="1" ht="24.95" hidden="1" customHeight="1">
      <c r="A28" s="101" t="s">
        <v>49</v>
      </c>
      <c r="B28" s="70" t="s">
        <v>565</v>
      </c>
      <c r="C28" s="70" t="s">
        <v>582</v>
      </c>
      <c r="D28" s="399" t="s">
        <v>583</v>
      </c>
      <c r="E28" s="108" t="s">
        <v>258</v>
      </c>
      <c r="F28" s="38"/>
      <c r="G28" s="165">
        <v>121388</v>
      </c>
      <c r="H28" s="165">
        <v>539</v>
      </c>
      <c r="I28" s="379">
        <v>539</v>
      </c>
      <c r="J28" s="67" t="s">
        <v>241</v>
      </c>
      <c r="K28" s="39" t="s">
        <v>180</v>
      </c>
      <c r="L28" s="441">
        <v>121388</v>
      </c>
      <c r="M28" s="409"/>
      <c r="N28" s="301" t="s">
        <v>180</v>
      </c>
      <c r="O28" s="301" t="s">
        <v>180</v>
      </c>
    </row>
    <row r="29" spans="1:15" s="12" customFormat="1" ht="24.95" hidden="1" customHeight="1">
      <c r="A29" s="103" t="s">
        <v>49</v>
      </c>
      <c r="B29" s="63" t="s">
        <v>565</v>
      </c>
      <c r="C29" s="63" t="s">
        <v>582</v>
      </c>
      <c r="D29" s="397" t="s">
        <v>584</v>
      </c>
      <c r="E29" s="149" t="s">
        <v>585</v>
      </c>
      <c r="F29" s="10"/>
      <c r="G29" s="150">
        <v>815</v>
      </c>
      <c r="H29" s="150">
        <v>107</v>
      </c>
      <c r="I29" s="380">
        <v>107</v>
      </c>
      <c r="J29" s="11"/>
      <c r="K29" s="40" t="s">
        <v>180</v>
      </c>
      <c r="L29" s="441">
        <v>815</v>
      </c>
      <c r="M29" s="409"/>
      <c r="N29" s="301" t="s">
        <v>180</v>
      </c>
      <c r="O29" s="301" t="s">
        <v>180</v>
      </c>
    </row>
    <row r="30" spans="1:15" s="12" customFormat="1" ht="24.95" hidden="1" customHeight="1">
      <c r="A30" s="103" t="s">
        <v>49</v>
      </c>
      <c r="B30" s="63" t="s">
        <v>586</v>
      </c>
      <c r="C30" s="63" t="s">
        <v>587</v>
      </c>
      <c r="D30" s="397" t="s">
        <v>603</v>
      </c>
      <c r="E30" s="149" t="s">
        <v>588</v>
      </c>
      <c r="F30" s="10"/>
      <c r="G30" s="150">
        <v>2615</v>
      </c>
      <c r="H30" s="150">
        <v>5</v>
      </c>
      <c r="I30" s="380">
        <v>5</v>
      </c>
      <c r="J30" s="11"/>
      <c r="K30" s="40" t="s">
        <v>180</v>
      </c>
      <c r="L30" s="441">
        <v>2615</v>
      </c>
      <c r="M30" s="409"/>
      <c r="N30" s="301" t="s">
        <v>180</v>
      </c>
      <c r="O30" s="301" t="s">
        <v>180</v>
      </c>
    </row>
    <row r="31" spans="1:15" s="12" customFormat="1" ht="24.95" hidden="1" customHeight="1" thickBot="1">
      <c r="A31" s="102" t="s">
        <v>49</v>
      </c>
      <c r="B31" s="64" t="s">
        <v>586</v>
      </c>
      <c r="C31" s="64" t="s">
        <v>587</v>
      </c>
      <c r="D31" s="400" t="s">
        <v>604</v>
      </c>
      <c r="E31" s="105" t="s">
        <v>589</v>
      </c>
      <c r="F31" s="41"/>
      <c r="G31" s="151">
        <v>4965</v>
      </c>
      <c r="H31" s="151">
        <v>15</v>
      </c>
      <c r="I31" s="381">
        <v>15</v>
      </c>
      <c r="J31" s="42"/>
      <c r="K31" s="43" t="s">
        <v>180</v>
      </c>
      <c r="L31" s="441">
        <v>4965</v>
      </c>
      <c r="M31" s="409"/>
      <c r="N31" s="301" t="s">
        <v>180</v>
      </c>
      <c r="O31" s="301" t="s">
        <v>180</v>
      </c>
    </row>
    <row r="32" spans="1:15" s="12" customFormat="1" ht="24.95" hidden="1" customHeight="1">
      <c r="A32" s="101" t="s">
        <v>49</v>
      </c>
      <c r="B32" s="70" t="s">
        <v>590</v>
      </c>
      <c r="C32" s="70" t="s">
        <v>591</v>
      </c>
      <c r="D32" s="399" t="s">
        <v>592</v>
      </c>
      <c r="E32" s="108" t="s">
        <v>258</v>
      </c>
      <c r="F32" s="38"/>
      <c r="G32" s="165">
        <v>740308</v>
      </c>
      <c r="H32" s="165">
        <v>534</v>
      </c>
      <c r="I32" s="379">
        <v>534</v>
      </c>
      <c r="J32" s="67" t="s">
        <v>244</v>
      </c>
      <c r="K32" s="39" t="s">
        <v>180</v>
      </c>
      <c r="L32" s="441">
        <v>740308</v>
      </c>
      <c r="M32" s="409"/>
      <c r="N32" s="301" t="s">
        <v>180</v>
      </c>
      <c r="O32" s="301" t="s">
        <v>180</v>
      </c>
    </row>
    <row r="33" spans="1:15" s="12" customFormat="1" ht="24.95" hidden="1" customHeight="1" thickBot="1">
      <c r="A33" s="102" t="s">
        <v>49</v>
      </c>
      <c r="B33" s="64" t="s">
        <v>590</v>
      </c>
      <c r="C33" s="64" t="s">
        <v>591</v>
      </c>
      <c r="D33" s="400" t="s">
        <v>593</v>
      </c>
      <c r="E33" s="105" t="s">
        <v>409</v>
      </c>
      <c r="F33" s="41"/>
      <c r="G33" s="151">
        <v>299</v>
      </c>
      <c r="H33" s="151">
        <v>14</v>
      </c>
      <c r="I33" s="381">
        <v>14</v>
      </c>
      <c r="J33" s="42"/>
      <c r="K33" s="43" t="s">
        <v>180</v>
      </c>
      <c r="L33" s="441">
        <v>299</v>
      </c>
      <c r="M33" s="409"/>
      <c r="N33" s="301" t="s">
        <v>180</v>
      </c>
      <c r="O33" s="301" t="s">
        <v>180</v>
      </c>
    </row>
    <row r="34" spans="1:15" s="12" customFormat="1" ht="24.95" hidden="1" customHeight="1" thickBot="1">
      <c r="A34" s="169" t="s">
        <v>49</v>
      </c>
      <c r="B34" s="170" t="s">
        <v>565</v>
      </c>
      <c r="C34" s="170" t="s">
        <v>594</v>
      </c>
      <c r="D34" s="401" t="s">
        <v>595</v>
      </c>
      <c r="E34" s="159" t="s">
        <v>497</v>
      </c>
      <c r="F34" s="44"/>
      <c r="G34" s="160">
        <v>1124529</v>
      </c>
      <c r="H34" s="160">
        <v>437</v>
      </c>
      <c r="I34" s="382">
        <v>437</v>
      </c>
      <c r="J34" s="146" t="s">
        <v>246</v>
      </c>
      <c r="K34" s="45" t="s">
        <v>230</v>
      </c>
      <c r="L34" s="441">
        <v>1124529</v>
      </c>
      <c r="M34" s="409"/>
      <c r="N34" s="301" t="s">
        <v>230</v>
      </c>
      <c r="O34" s="301" t="s">
        <v>230</v>
      </c>
    </row>
    <row r="35" spans="1:15" ht="21.75" customHeight="1">
      <c r="A35" s="97"/>
      <c r="B35" s="97"/>
      <c r="C35" s="97"/>
      <c r="I35" s="77"/>
    </row>
    <row r="36" spans="1:15" ht="21.75" customHeight="1">
      <c r="A36" s="97"/>
      <c r="B36" s="97"/>
      <c r="C36" s="97"/>
      <c r="D36" s="1"/>
      <c r="E36" s="1"/>
      <c r="G36" s="1"/>
      <c r="H36" s="1"/>
      <c r="I36" s="1"/>
      <c r="J36" s="1"/>
      <c r="K36" s="1"/>
    </row>
    <row r="37" spans="1:15" ht="21.75" customHeight="1">
      <c r="D37" s="1"/>
      <c r="E37" s="1"/>
      <c r="G37" s="1"/>
      <c r="H37" s="1"/>
      <c r="I37" s="1"/>
      <c r="J37" s="1"/>
      <c r="K37" s="1"/>
    </row>
    <row r="38" spans="1:15" ht="21.75" customHeight="1">
      <c r="C38" s="50"/>
      <c r="D38" s="1"/>
      <c r="E38" s="1"/>
      <c r="G38" s="1"/>
      <c r="H38" s="1"/>
      <c r="I38" s="1"/>
      <c r="J38" s="1"/>
      <c r="K38" s="1"/>
    </row>
    <row r="39" spans="1:15" ht="21.75" customHeight="1">
      <c r="C39" s="50"/>
      <c r="D39" s="1"/>
      <c r="E39" s="1"/>
      <c r="G39" s="1"/>
      <c r="H39" s="1"/>
      <c r="I39" s="1"/>
      <c r="J39" s="1"/>
      <c r="K39" s="1"/>
    </row>
    <row r="40" spans="1:15" ht="24" customHeight="1">
      <c r="C40" s="50"/>
      <c r="D40" s="1"/>
      <c r="E40" s="1"/>
      <c r="G40" s="1"/>
      <c r="H40" s="1"/>
      <c r="I40" s="1"/>
      <c r="J40" s="1"/>
      <c r="K40" s="1"/>
    </row>
    <row r="41" spans="1:15">
      <c r="C41" s="50"/>
      <c r="D41" s="1"/>
      <c r="E41" s="1"/>
      <c r="G41" s="1"/>
      <c r="H41" s="1"/>
      <c r="I41" s="1"/>
      <c r="J41" s="1"/>
      <c r="K41" s="1"/>
    </row>
    <row r="42" spans="1:15">
      <c r="C42" s="50"/>
      <c r="D42" s="1"/>
      <c r="E42" s="1"/>
      <c r="G42" s="1"/>
      <c r="H42" s="1"/>
      <c r="I42" s="1"/>
      <c r="J42" s="1"/>
      <c r="K42" s="1"/>
    </row>
    <row r="43" spans="1:15">
      <c r="C43" s="50"/>
      <c r="D43" s="1"/>
      <c r="E43" s="1"/>
      <c r="G43" s="1"/>
      <c r="H43" s="1"/>
      <c r="I43" s="1"/>
      <c r="J43" s="1"/>
      <c r="K43" s="1"/>
    </row>
    <row r="44" spans="1:15">
      <c r="D44" s="1"/>
      <c r="E44" s="1"/>
      <c r="G44" s="1"/>
      <c r="H44" s="1"/>
      <c r="I44" s="1"/>
      <c r="J44" s="1"/>
      <c r="K44" s="1"/>
    </row>
  </sheetData>
  <sheetProtection autoFilter="0"/>
  <mergeCells count="6">
    <mergeCell ref="A1:K1"/>
    <mergeCell ref="A3:D3"/>
    <mergeCell ref="E3:F4"/>
    <mergeCell ref="J3:J4"/>
    <mergeCell ref="K3:K4"/>
    <mergeCell ref="G3:I3"/>
  </mergeCells>
  <phoneticPr fontId="3" type="noConversion"/>
  <conditionalFormatting sqref="D7:D34">
    <cfRule type="duplicateValues" dxfId="0" priority="2"/>
  </conditionalFormatting>
  <dataValidations count="1">
    <dataValidation allowBlank="1" showInputMessage="1" showErrorMessage="1" promptTitle="자동 입력됨." prompt="우측&quot;지번,지목,시행면적,지적면적,주소,성명&quot;등을 입력하면 자동 입력됨" sqref="WUZ7:WVB34 IN7:IP34 SJ7:SL34 ACF7:ACH34 AMB7:AMD34 AVX7:AVZ34 BFT7:BFV34 BPP7:BPR34 BZL7:BZN34 CJH7:CJJ34 CTD7:CTF34 DCZ7:DDB34 DMV7:DMX34 DWR7:DWT34 EGN7:EGP34 EQJ7:EQL34 FAF7:FAH34 FKB7:FKD34 FTX7:FTZ34 GDT7:GDV34 GNP7:GNR34 GXL7:GXN34 HHH7:HHJ34 HRD7:HRF34 IAZ7:IBB34 IKV7:IKX34 IUR7:IUT34 JEN7:JEP34 JOJ7:JOL34 JYF7:JYH34 KIB7:KID34 KRX7:KRZ34 LBT7:LBV34 LLP7:LLR34 LVL7:LVN34 MFH7:MFJ34 MPD7:MPF34 MYZ7:MZB34 NIV7:NIX34 NSR7:NST34 OCN7:OCP34 OMJ7:OML34 OWF7:OWH34 PGB7:PGD34 PPX7:PPZ34 PZT7:PZV34 QJP7:QJR34 QTL7:QTN34 RDH7:RDJ34 RND7:RNF34 RWZ7:RXB34 SGV7:SGX34 SQR7:SQT34 TAN7:TAP34 TKJ7:TKL34 TUF7:TUH34 UEB7:UED34 UNX7:UNZ34 UXT7:UXV34 VHP7:VHR34 VRL7:VRN34 WBH7:WBJ34 WLD7:WLF34 A7:C34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78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W48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1.6640625" style="2" customWidth="1"/>
    <col min="8" max="9" width="11.88671875" style="2" customWidth="1"/>
    <col min="10" max="10" width="8.77734375" style="2" customWidth="1"/>
    <col min="11" max="11" width="10.33203125" style="6" bestFit="1" customWidth="1"/>
    <col min="12" max="12" width="10.33203125" style="1" hidden="1" customWidth="1"/>
    <col min="13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50</v>
      </c>
      <c r="B2" s="3"/>
      <c r="C2" s="3"/>
      <c r="D2" s="7"/>
      <c r="E2" s="3"/>
      <c r="F2" s="3"/>
      <c r="G2" s="3"/>
      <c r="H2" s="3"/>
      <c r="I2" s="3"/>
      <c r="J2" s="3"/>
      <c r="K2" s="5"/>
    </row>
    <row r="3" spans="1:23" s="12" customFormat="1" ht="24.95" customHeight="1">
      <c r="A3" s="464" t="s">
        <v>40</v>
      </c>
      <c r="B3" s="465"/>
      <c r="C3" s="465"/>
      <c r="D3" s="465"/>
      <c r="E3" s="465" t="s">
        <v>41</v>
      </c>
      <c r="F3" s="465"/>
      <c r="G3" s="471" t="s">
        <v>42</v>
      </c>
      <c r="H3" s="472"/>
      <c r="I3" s="473"/>
      <c r="J3" s="467" t="s">
        <v>43</v>
      </c>
      <c r="K3" s="469" t="s">
        <v>4</v>
      </c>
    </row>
    <row r="4" spans="1:23" s="12" customFormat="1" ht="24.95" customHeight="1">
      <c r="A4" s="302" t="s">
        <v>44</v>
      </c>
      <c r="B4" s="226" t="s">
        <v>45</v>
      </c>
      <c r="C4" s="226" t="s">
        <v>46</v>
      </c>
      <c r="D4" s="9" t="s">
        <v>47</v>
      </c>
      <c r="E4" s="466"/>
      <c r="F4" s="466"/>
      <c r="G4" s="226" t="s">
        <v>48</v>
      </c>
      <c r="H4" s="48" t="s">
        <v>75</v>
      </c>
      <c r="I4" s="49" t="s">
        <v>76</v>
      </c>
      <c r="J4" s="468"/>
      <c r="K4" s="470"/>
    </row>
    <row r="5" spans="1:23" s="12" customFormat="1" ht="27" customHeight="1">
      <c r="A5" s="303" t="s">
        <v>13</v>
      </c>
      <c r="B5" s="79"/>
      <c r="C5" s="79"/>
      <c r="D5" s="80"/>
      <c r="E5" s="81">
        <f>COUNT(G7:G38)</f>
        <v>30</v>
      </c>
      <c r="F5" s="91" t="s">
        <v>12</v>
      </c>
      <c r="G5" s="174">
        <f>SUM(G7:G38)</f>
        <v>8961732</v>
      </c>
      <c r="H5" s="174">
        <f>SUM(H7:H38)</f>
        <v>11769</v>
      </c>
      <c r="I5" s="221">
        <f>SUM(I7:I38)</f>
        <v>11782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COUNT(G7:G19,G30,G35:G37)</f>
        <v>15</v>
      </c>
      <c r="F6" s="309" t="s">
        <v>11</v>
      </c>
      <c r="G6" s="395">
        <f>SUM(G7:G19,G30,G35:G37)</f>
        <v>544130</v>
      </c>
      <c r="H6" s="395">
        <f>SUM(H7:H15,H16:H19,H30,H35:H37)</f>
        <v>5237</v>
      </c>
      <c r="I6" s="395">
        <f>SUM(I7:I19,I30,I35:I37)</f>
        <v>5250</v>
      </c>
      <c r="J6" s="311"/>
      <c r="K6" s="217"/>
    </row>
    <row r="7" spans="1:23" s="12" customFormat="1" ht="23.25" customHeight="1">
      <c r="A7" s="101" t="s">
        <v>609</v>
      </c>
      <c r="B7" s="70" t="s">
        <v>610</v>
      </c>
      <c r="C7" s="70" t="s">
        <v>611</v>
      </c>
      <c r="D7" s="403" t="s">
        <v>612</v>
      </c>
      <c r="E7" s="108" t="s">
        <v>127</v>
      </c>
      <c r="F7" s="38"/>
      <c r="G7" s="165"/>
      <c r="H7" s="165">
        <v>351</v>
      </c>
      <c r="I7" s="215">
        <v>0</v>
      </c>
      <c r="J7" s="72" t="s">
        <v>197</v>
      </c>
      <c r="K7" s="39" t="s">
        <v>119</v>
      </c>
      <c r="L7" s="126">
        <v>2380</v>
      </c>
      <c r="N7" s="301" t="s">
        <v>119</v>
      </c>
      <c r="O7" s="301"/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3.25" customHeight="1">
      <c r="A8" s="405" t="s">
        <v>631</v>
      </c>
      <c r="B8" s="406" t="s">
        <v>632</v>
      </c>
      <c r="C8" s="406" t="s">
        <v>658</v>
      </c>
      <c r="D8" s="407" t="s">
        <v>659</v>
      </c>
      <c r="E8" s="346" t="s">
        <v>258</v>
      </c>
      <c r="F8" s="408"/>
      <c r="G8" s="188">
        <v>275340</v>
      </c>
      <c r="H8" s="188">
        <v>0</v>
      </c>
      <c r="I8" s="188">
        <v>630</v>
      </c>
      <c r="J8" s="175"/>
      <c r="K8" s="40" t="s">
        <v>119</v>
      </c>
      <c r="L8" s="126"/>
      <c r="N8" s="301"/>
      <c r="O8" s="301" t="s">
        <v>119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>
      <c r="A9" s="103" t="s">
        <v>613</v>
      </c>
      <c r="B9" s="63" t="s">
        <v>610</v>
      </c>
      <c r="C9" s="63" t="s">
        <v>614</v>
      </c>
      <c r="D9" s="63" t="s">
        <v>615</v>
      </c>
      <c r="E9" s="149" t="s">
        <v>220</v>
      </c>
      <c r="F9" s="10"/>
      <c r="G9" s="150">
        <v>6457</v>
      </c>
      <c r="H9" s="150">
        <v>430</v>
      </c>
      <c r="I9" s="189">
        <v>304</v>
      </c>
      <c r="J9" s="73"/>
      <c r="K9" s="40" t="s">
        <v>119</v>
      </c>
      <c r="L9" s="126">
        <v>6457</v>
      </c>
      <c r="N9" s="301" t="s">
        <v>119</v>
      </c>
      <c r="O9" s="301" t="s">
        <v>119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customHeight="1">
      <c r="A10" s="103" t="s">
        <v>613</v>
      </c>
      <c r="B10" s="63" t="s">
        <v>610</v>
      </c>
      <c r="C10" s="63" t="s">
        <v>611</v>
      </c>
      <c r="D10" s="63" t="s">
        <v>616</v>
      </c>
      <c r="E10" s="149" t="s">
        <v>220</v>
      </c>
      <c r="F10" s="10"/>
      <c r="G10" s="150">
        <v>133</v>
      </c>
      <c r="H10" s="150">
        <v>16</v>
      </c>
      <c r="I10" s="189">
        <v>16</v>
      </c>
      <c r="J10" s="73"/>
      <c r="K10" s="40" t="s">
        <v>119</v>
      </c>
      <c r="L10" s="126">
        <v>133</v>
      </c>
      <c r="N10" s="301" t="s">
        <v>119</v>
      </c>
      <c r="O10" s="301" t="s">
        <v>119</v>
      </c>
      <c r="Q10" s="427" t="s">
        <v>180</v>
      </c>
      <c r="R10" s="216">
        <f>COUNTIF($N$7:$N$71,"사후관리")+COUNTIF($N$7:$N$71,"사후관리 추가")</f>
        <v>1</v>
      </c>
      <c r="S10" s="216">
        <f>SUMIF($K$7:$K$71,"사후관리",$L$7:$L$71)+SUMIF($K$7:$K$71,"사후관리 추가",$L$7:$L$71)</f>
        <v>1096642</v>
      </c>
      <c r="T10" s="216">
        <f>SUMIF($K$7:$K$71,"사후관리",$H$7:$H$71)+SUMIF($K$7:$K$71,"사후관리 추가",$H$7:$H$71)</f>
        <v>482</v>
      </c>
      <c r="U10" s="216">
        <f>COUNTIF($O$7:$O$71,"사후관리")+COUNTIF($O$7:$O$71,"사후관리 추가")</f>
        <v>1</v>
      </c>
      <c r="V10" s="216">
        <f>SUMIF($K$7:$K$71,"사후관리",$G$7:$G$71)+SUMIF($K$7:$K$71,"사후관리",$G$7:$G$71)</f>
        <v>0</v>
      </c>
      <c r="W10" s="428">
        <f>SUMIF($K$7:$K$71,"사후관리",$I$7:$I$71)+SUMIF($K$7:$K$71,"사후관리 추가",$I$7:$I$71)</f>
        <v>482</v>
      </c>
    </row>
    <row r="11" spans="1:23" s="12" customFormat="1" ht="29.25" customHeight="1">
      <c r="A11" s="103" t="s">
        <v>50</v>
      </c>
      <c r="B11" s="63" t="s">
        <v>617</v>
      </c>
      <c r="C11" s="63" t="s">
        <v>618</v>
      </c>
      <c r="D11" s="63" t="s">
        <v>619</v>
      </c>
      <c r="E11" s="149" t="s">
        <v>422</v>
      </c>
      <c r="F11" s="10"/>
      <c r="G11" s="150">
        <v>34</v>
      </c>
      <c r="H11" s="150">
        <v>10</v>
      </c>
      <c r="I11" s="189">
        <v>18</v>
      </c>
      <c r="J11" s="73"/>
      <c r="K11" s="40" t="s">
        <v>119</v>
      </c>
      <c r="L11" s="126">
        <v>34</v>
      </c>
      <c r="N11" s="301" t="s">
        <v>119</v>
      </c>
      <c r="O11" s="301" t="s">
        <v>119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customHeight="1">
      <c r="A12" s="103" t="s">
        <v>50</v>
      </c>
      <c r="B12" s="63" t="s">
        <v>617</v>
      </c>
      <c r="C12" s="63" t="s">
        <v>618</v>
      </c>
      <c r="D12" s="63" t="s">
        <v>620</v>
      </c>
      <c r="E12" s="149" t="s">
        <v>452</v>
      </c>
      <c r="F12" s="10"/>
      <c r="G12" s="150">
        <v>520</v>
      </c>
      <c r="H12" s="150">
        <v>184</v>
      </c>
      <c r="I12" s="189">
        <v>200</v>
      </c>
      <c r="J12" s="73"/>
      <c r="K12" s="40" t="s">
        <v>119</v>
      </c>
      <c r="L12" s="126">
        <v>520</v>
      </c>
      <c r="N12" s="301" t="s">
        <v>119</v>
      </c>
      <c r="O12" s="301" t="s">
        <v>119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9.25" customHeight="1">
      <c r="A13" s="103" t="s">
        <v>50</v>
      </c>
      <c r="B13" s="63" t="s">
        <v>617</v>
      </c>
      <c r="C13" s="63" t="s">
        <v>618</v>
      </c>
      <c r="D13" s="63" t="s">
        <v>621</v>
      </c>
      <c r="E13" s="149" t="s">
        <v>452</v>
      </c>
      <c r="F13" s="10"/>
      <c r="G13" s="150">
        <v>254</v>
      </c>
      <c r="H13" s="150">
        <v>204</v>
      </c>
      <c r="I13" s="189">
        <v>223</v>
      </c>
      <c r="J13" s="73"/>
      <c r="K13" s="40" t="s">
        <v>119</v>
      </c>
      <c r="L13" s="126">
        <v>254</v>
      </c>
      <c r="N13" s="301" t="s">
        <v>119</v>
      </c>
      <c r="O13" s="301" t="s">
        <v>119</v>
      </c>
      <c r="Q13" s="427" t="s">
        <v>775</v>
      </c>
      <c r="R13" s="216">
        <f>COUNTIF($N$7:$N$71,"사방댐")</f>
        <v>23</v>
      </c>
      <c r="S13" s="216">
        <f>SUMIF($K$7:$K$71,"사방댐",$L$7:$L$71)</f>
        <v>7330895</v>
      </c>
      <c r="T13" s="216">
        <f>SUMIF($K$7:$K$71,"사방댐",$H$7:$H$71)</f>
        <v>9168</v>
      </c>
      <c r="U13" s="216">
        <f>COUNTIF($O$7:$O$71,"사방댐")</f>
        <v>24</v>
      </c>
      <c r="V13" s="216">
        <f>SUMIF($K$7:$K$71,"사방댐",$G$7:$G$71)</f>
        <v>5020643</v>
      </c>
      <c r="W13" s="428">
        <f>SUMIF($K$7:$K$71,"사방댐",$I$7:$I$71)</f>
        <v>9181</v>
      </c>
    </row>
    <row r="14" spans="1:23" s="12" customFormat="1" ht="29.25" customHeight="1">
      <c r="A14" s="200" t="s">
        <v>50</v>
      </c>
      <c r="B14" s="201" t="s">
        <v>617</v>
      </c>
      <c r="C14" s="201" t="s">
        <v>618</v>
      </c>
      <c r="D14" s="201" t="s">
        <v>622</v>
      </c>
      <c r="E14" s="107" t="s">
        <v>452</v>
      </c>
      <c r="F14" s="14"/>
      <c r="G14" s="167">
        <v>325</v>
      </c>
      <c r="H14" s="167">
        <v>1</v>
      </c>
      <c r="I14" s="193">
        <v>5</v>
      </c>
      <c r="J14" s="199"/>
      <c r="K14" s="40" t="s">
        <v>119</v>
      </c>
      <c r="L14" s="126">
        <v>325</v>
      </c>
      <c r="N14" s="301" t="s">
        <v>119</v>
      </c>
      <c r="O14" s="301" t="s">
        <v>119</v>
      </c>
      <c r="Q14" s="427" t="s">
        <v>776</v>
      </c>
      <c r="R14" s="216">
        <f>COUNTIF($N$7:$N$71,"계류보전")</f>
        <v>5</v>
      </c>
      <c r="S14" s="216">
        <f>SUMIF($K$7:$K$71,"계류보전",$L$7:$L$71)</f>
        <v>2844447</v>
      </c>
      <c r="T14" s="216">
        <f>SUMIF($K$7:$K$71,"계류보전",$H$7:$H$71)</f>
        <v>2119</v>
      </c>
      <c r="U14" s="216">
        <f>COUNTIF($O$7:$O$71,"계류보전")</f>
        <v>5</v>
      </c>
      <c r="V14" s="216">
        <f>SUMIF($K$7:$K$71,"계류보전",$G$7:$G$71)</f>
        <v>2844447</v>
      </c>
      <c r="W14" s="428">
        <f>SUMIF($K$7:$K$71,"계류보전",$I$7:$I$71)</f>
        <v>2119</v>
      </c>
    </row>
    <row r="15" spans="1:23" s="12" customFormat="1" ht="29.25" customHeight="1" thickBot="1">
      <c r="A15" s="372" t="s">
        <v>50</v>
      </c>
      <c r="B15" s="373" t="s">
        <v>617</v>
      </c>
      <c r="C15" s="373" t="s">
        <v>618</v>
      </c>
      <c r="D15" s="373" t="s">
        <v>657</v>
      </c>
      <c r="E15" s="197" t="s">
        <v>452</v>
      </c>
      <c r="F15" s="209"/>
      <c r="G15" s="190">
        <v>163</v>
      </c>
      <c r="H15" s="190">
        <v>0</v>
      </c>
      <c r="I15" s="190">
        <v>52</v>
      </c>
      <c r="J15" s="137"/>
      <c r="K15" s="43" t="s">
        <v>119</v>
      </c>
      <c r="L15" s="126"/>
      <c r="N15" s="301"/>
      <c r="O15" s="301" t="s">
        <v>119</v>
      </c>
      <c r="Q15" s="429"/>
      <c r="R15" s="430">
        <f t="shared" ref="R15:W15" si="0">SUM(R8:R14)</f>
        <v>29</v>
      </c>
      <c r="S15" s="430">
        <f t="shared" si="0"/>
        <v>11271984</v>
      </c>
      <c r="T15" s="431">
        <f t="shared" si="0"/>
        <v>11769</v>
      </c>
      <c r="U15" s="432">
        <f t="shared" si="0"/>
        <v>30</v>
      </c>
      <c r="V15" s="433">
        <f t="shared" si="0"/>
        <v>7865090</v>
      </c>
      <c r="W15" s="434">
        <f t="shared" si="0"/>
        <v>11782</v>
      </c>
    </row>
    <row r="16" spans="1:23" s="12" customFormat="1" ht="29.25" customHeight="1">
      <c r="A16" s="101" t="s">
        <v>50</v>
      </c>
      <c r="B16" s="70" t="s">
        <v>623</v>
      </c>
      <c r="C16" s="70" t="s">
        <v>624</v>
      </c>
      <c r="D16" s="70" t="s">
        <v>625</v>
      </c>
      <c r="E16" s="108" t="s">
        <v>258</v>
      </c>
      <c r="F16" s="38"/>
      <c r="G16" s="165">
        <v>8502</v>
      </c>
      <c r="H16" s="165">
        <v>850</v>
      </c>
      <c r="I16" s="215">
        <v>850</v>
      </c>
      <c r="J16" s="72" t="s">
        <v>233</v>
      </c>
      <c r="K16" s="39" t="s">
        <v>119</v>
      </c>
      <c r="L16" s="126">
        <v>8502</v>
      </c>
      <c r="N16" s="301" t="s">
        <v>119</v>
      </c>
      <c r="O16" s="301" t="s">
        <v>119</v>
      </c>
    </row>
    <row r="17" spans="1:15" s="12" customFormat="1" ht="29.25" customHeight="1">
      <c r="A17" s="103" t="s">
        <v>50</v>
      </c>
      <c r="B17" s="63" t="s">
        <v>623</v>
      </c>
      <c r="C17" s="63" t="s">
        <v>624</v>
      </c>
      <c r="D17" s="63" t="s">
        <v>626</v>
      </c>
      <c r="E17" s="149" t="s">
        <v>258</v>
      </c>
      <c r="F17" s="10"/>
      <c r="G17" s="150">
        <v>154810</v>
      </c>
      <c r="H17" s="150">
        <v>362</v>
      </c>
      <c r="I17" s="189">
        <v>612</v>
      </c>
      <c r="J17" s="73"/>
      <c r="K17" s="40" t="s">
        <v>119</v>
      </c>
      <c r="L17" s="126">
        <v>154810</v>
      </c>
      <c r="N17" s="301" t="s">
        <v>119</v>
      </c>
      <c r="O17" s="301" t="s">
        <v>119</v>
      </c>
    </row>
    <row r="18" spans="1:15" s="12" customFormat="1" ht="29.25" customHeight="1">
      <c r="A18" s="200" t="s">
        <v>50</v>
      </c>
      <c r="B18" s="201" t="s">
        <v>623</v>
      </c>
      <c r="C18" s="201" t="s">
        <v>624</v>
      </c>
      <c r="D18" s="201" t="s">
        <v>627</v>
      </c>
      <c r="E18" s="107" t="s">
        <v>411</v>
      </c>
      <c r="F18" s="14"/>
      <c r="G18" s="167">
        <v>2877</v>
      </c>
      <c r="H18" s="167">
        <v>827</v>
      </c>
      <c r="I18" s="193">
        <v>848</v>
      </c>
      <c r="J18" s="199"/>
      <c r="K18" s="40" t="s">
        <v>119</v>
      </c>
      <c r="L18" s="126">
        <v>2877</v>
      </c>
      <c r="N18" s="301" t="s">
        <v>119</v>
      </c>
      <c r="O18" s="301" t="s">
        <v>119</v>
      </c>
    </row>
    <row r="19" spans="1:15" s="12" customFormat="1" ht="29.25" customHeight="1" thickBot="1">
      <c r="A19" s="372" t="s">
        <v>631</v>
      </c>
      <c r="B19" s="373" t="s">
        <v>623</v>
      </c>
      <c r="C19" s="373" t="s">
        <v>660</v>
      </c>
      <c r="D19" s="373" t="s">
        <v>661</v>
      </c>
      <c r="E19" s="197" t="s">
        <v>258</v>
      </c>
      <c r="F19" s="209"/>
      <c r="G19" s="190">
        <v>62427</v>
      </c>
      <c r="H19" s="190">
        <v>0</v>
      </c>
      <c r="I19" s="190">
        <v>161</v>
      </c>
      <c r="J19" s="137"/>
      <c r="K19" s="43" t="s">
        <v>119</v>
      </c>
      <c r="L19" s="126"/>
      <c r="N19" s="301"/>
      <c r="O19" s="301" t="s">
        <v>119</v>
      </c>
    </row>
    <row r="20" spans="1:15" s="12" customFormat="1" ht="29.25" hidden="1" customHeight="1" thickBot="1">
      <c r="A20" s="169" t="s">
        <v>50</v>
      </c>
      <c r="B20" s="170" t="s">
        <v>628</v>
      </c>
      <c r="C20" s="170" t="s">
        <v>629</v>
      </c>
      <c r="D20" s="170" t="s">
        <v>630</v>
      </c>
      <c r="E20" s="159" t="s">
        <v>258</v>
      </c>
      <c r="F20" s="44"/>
      <c r="G20" s="160">
        <v>1835308</v>
      </c>
      <c r="H20" s="160">
        <v>1225</v>
      </c>
      <c r="I20" s="281">
        <v>1225</v>
      </c>
      <c r="J20" s="404" t="s">
        <v>236</v>
      </c>
      <c r="K20" s="45" t="s">
        <v>158</v>
      </c>
      <c r="L20" s="126">
        <v>1835308</v>
      </c>
      <c r="N20" s="301" t="s">
        <v>158</v>
      </c>
      <c r="O20" s="301" t="s">
        <v>158</v>
      </c>
    </row>
    <row r="21" spans="1:15" s="12" customFormat="1" ht="29.25" hidden="1" customHeight="1" thickBot="1">
      <c r="A21" s="169" t="s">
        <v>631</v>
      </c>
      <c r="B21" s="170" t="s">
        <v>632</v>
      </c>
      <c r="C21" s="170" t="s">
        <v>633</v>
      </c>
      <c r="D21" s="170" t="s">
        <v>634</v>
      </c>
      <c r="E21" s="159" t="s">
        <v>258</v>
      </c>
      <c r="F21" s="44"/>
      <c r="G21" s="160">
        <v>224893</v>
      </c>
      <c r="H21" s="160">
        <v>948</v>
      </c>
      <c r="I21" s="281">
        <v>948</v>
      </c>
      <c r="J21" s="404" t="s">
        <v>198</v>
      </c>
      <c r="K21" s="45" t="s">
        <v>181</v>
      </c>
      <c r="L21" s="126">
        <v>224893</v>
      </c>
      <c r="N21" s="301" t="s">
        <v>181</v>
      </c>
      <c r="O21" s="301" t="s">
        <v>181</v>
      </c>
    </row>
    <row r="22" spans="1:15" s="12" customFormat="1" ht="29.25" hidden="1" customHeight="1" thickBot="1">
      <c r="A22" s="169" t="s">
        <v>50</v>
      </c>
      <c r="B22" s="170" t="s">
        <v>623</v>
      </c>
      <c r="C22" s="170" t="s">
        <v>635</v>
      </c>
      <c r="D22" s="170" t="s">
        <v>636</v>
      </c>
      <c r="E22" s="159" t="s">
        <v>258</v>
      </c>
      <c r="F22" s="44"/>
      <c r="G22" s="160">
        <v>80786</v>
      </c>
      <c r="H22" s="160">
        <v>1146</v>
      </c>
      <c r="I22" s="281">
        <v>1146</v>
      </c>
      <c r="J22" s="404" t="s">
        <v>241</v>
      </c>
      <c r="K22" s="45" t="s">
        <v>181</v>
      </c>
      <c r="L22" s="126">
        <v>80786</v>
      </c>
      <c r="N22" s="301" t="s">
        <v>181</v>
      </c>
      <c r="O22" s="301" t="s">
        <v>181</v>
      </c>
    </row>
    <row r="23" spans="1:15" s="12" customFormat="1" ht="29.25" hidden="1" customHeight="1">
      <c r="A23" s="101" t="s">
        <v>50</v>
      </c>
      <c r="B23" s="70" t="s">
        <v>637</v>
      </c>
      <c r="C23" s="70" t="s">
        <v>638</v>
      </c>
      <c r="D23" s="70" t="s">
        <v>639</v>
      </c>
      <c r="E23" s="108" t="s">
        <v>258</v>
      </c>
      <c r="F23" s="38"/>
      <c r="G23" s="165">
        <v>3541</v>
      </c>
      <c r="H23" s="165">
        <v>183</v>
      </c>
      <c r="I23" s="280">
        <v>183</v>
      </c>
      <c r="J23" s="72" t="s">
        <v>244</v>
      </c>
      <c r="K23" s="39" t="s">
        <v>181</v>
      </c>
      <c r="L23" s="126">
        <v>3541</v>
      </c>
      <c r="N23" s="301" t="s">
        <v>181</v>
      </c>
      <c r="O23" s="301" t="s">
        <v>181</v>
      </c>
    </row>
    <row r="24" spans="1:15" s="12" customFormat="1" ht="29.25" hidden="1" customHeight="1">
      <c r="A24" s="103" t="s">
        <v>50</v>
      </c>
      <c r="B24" s="63" t="s">
        <v>637</v>
      </c>
      <c r="C24" s="63" t="s">
        <v>638</v>
      </c>
      <c r="D24" s="63" t="s">
        <v>640</v>
      </c>
      <c r="E24" s="149" t="s">
        <v>258</v>
      </c>
      <c r="F24" s="10"/>
      <c r="G24" s="150">
        <v>17851</v>
      </c>
      <c r="H24" s="150">
        <v>869</v>
      </c>
      <c r="I24" s="214">
        <v>869</v>
      </c>
      <c r="J24" s="73"/>
      <c r="K24" s="40" t="s">
        <v>181</v>
      </c>
      <c r="L24" s="126">
        <v>17851</v>
      </c>
      <c r="N24" s="301" t="s">
        <v>181</v>
      </c>
      <c r="O24" s="301" t="s">
        <v>181</v>
      </c>
    </row>
    <row r="25" spans="1:15" s="12" customFormat="1" ht="29.25" hidden="1" customHeight="1" thickBot="1">
      <c r="A25" s="102" t="s">
        <v>50</v>
      </c>
      <c r="B25" s="64" t="s">
        <v>637</v>
      </c>
      <c r="C25" s="64" t="s">
        <v>638</v>
      </c>
      <c r="D25" s="64" t="s">
        <v>641</v>
      </c>
      <c r="E25" s="105" t="s">
        <v>411</v>
      </c>
      <c r="F25" s="41"/>
      <c r="G25" s="151">
        <v>826</v>
      </c>
      <c r="H25" s="151">
        <v>129</v>
      </c>
      <c r="I25" s="220">
        <v>129</v>
      </c>
      <c r="J25" s="137"/>
      <c r="K25" s="43" t="s">
        <v>181</v>
      </c>
      <c r="L25" s="126">
        <v>826</v>
      </c>
      <c r="N25" s="301" t="s">
        <v>181</v>
      </c>
      <c r="O25" s="301" t="s">
        <v>181</v>
      </c>
    </row>
    <row r="26" spans="1:15" s="12" customFormat="1" ht="29.25" hidden="1" customHeight="1">
      <c r="A26" s="101" t="s">
        <v>50</v>
      </c>
      <c r="B26" s="70" t="s">
        <v>642</v>
      </c>
      <c r="C26" s="70" t="s">
        <v>643</v>
      </c>
      <c r="D26" s="70" t="s">
        <v>644</v>
      </c>
      <c r="E26" s="108" t="s">
        <v>258</v>
      </c>
      <c r="F26" s="38"/>
      <c r="G26" s="165">
        <v>3302645</v>
      </c>
      <c r="H26" s="165">
        <v>152</v>
      </c>
      <c r="I26" s="280">
        <v>152</v>
      </c>
      <c r="J26" s="72" t="s">
        <v>246</v>
      </c>
      <c r="K26" s="39" t="s">
        <v>181</v>
      </c>
      <c r="L26" s="126">
        <v>3302645</v>
      </c>
      <c r="N26" s="301" t="s">
        <v>181</v>
      </c>
      <c r="O26" s="301" t="s">
        <v>181</v>
      </c>
    </row>
    <row r="27" spans="1:15" s="12" customFormat="1" ht="29.25" hidden="1" customHeight="1">
      <c r="A27" s="103" t="s">
        <v>50</v>
      </c>
      <c r="B27" s="63" t="s">
        <v>642</v>
      </c>
      <c r="C27" s="63" t="s">
        <v>643</v>
      </c>
      <c r="D27" s="63" t="s">
        <v>645</v>
      </c>
      <c r="E27" s="149" t="s">
        <v>258</v>
      </c>
      <c r="F27" s="10"/>
      <c r="G27" s="150">
        <v>743581</v>
      </c>
      <c r="H27" s="150">
        <v>120</v>
      </c>
      <c r="I27" s="214">
        <v>120</v>
      </c>
      <c r="J27" s="73"/>
      <c r="K27" s="40" t="s">
        <v>181</v>
      </c>
      <c r="L27" s="126">
        <v>743581</v>
      </c>
      <c r="N27" s="301" t="s">
        <v>181</v>
      </c>
      <c r="O27" s="301" t="s">
        <v>181</v>
      </c>
    </row>
    <row r="28" spans="1:15" s="12" customFormat="1" ht="29.25" hidden="1" customHeight="1">
      <c r="A28" s="103" t="s">
        <v>50</v>
      </c>
      <c r="B28" s="63" t="s">
        <v>642</v>
      </c>
      <c r="C28" s="63" t="s">
        <v>643</v>
      </c>
      <c r="D28" s="63" t="s">
        <v>646</v>
      </c>
      <c r="E28" s="149" t="s">
        <v>258</v>
      </c>
      <c r="F28" s="10"/>
      <c r="G28" s="150">
        <v>74380</v>
      </c>
      <c r="H28" s="150">
        <v>380</v>
      </c>
      <c r="I28" s="214">
        <v>380</v>
      </c>
      <c r="J28" s="73"/>
      <c r="K28" s="40" t="s">
        <v>181</v>
      </c>
      <c r="L28" s="126">
        <v>74380</v>
      </c>
      <c r="N28" s="301" t="s">
        <v>181</v>
      </c>
      <c r="O28" s="301" t="s">
        <v>181</v>
      </c>
    </row>
    <row r="29" spans="1:15" s="12" customFormat="1" ht="29.25" hidden="1" customHeight="1" thickBot="1">
      <c r="A29" s="102" t="s">
        <v>50</v>
      </c>
      <c r="B29" s="64" t="s">
        <v>642</v>
      </c>
      <c r="C29" s="64" t="s">
        <v>643</v>
      </c>
      <c r="D29" s="64" t="s">
        <v>647</v>
      </c>
      <c r="E29" s="105" t="s">
        <v>411</v>
      </c>
      <c r="F29" s="41"/>
      <c r="G29" s="151">
        <v>28010</v>
      </c>
      <c r="H29" s="151">
        <v>4</v>
      </c>
      <c r="I29" s="220">
        <v>4</v>
      </c>
      <c r="J29" s="137"/>
      <c r="K29" s="43" t="s">
        <v>181</v>
      </c>
      <c r="L29" s="126">
        <v>28010</v>
      </c>
      <c r="N29" s="301" t="s">
        <v>181</v>
      </c>
      <c r="O29" s="301" t="s">
        <v>181</v>
      </c>
    </row>
    <row r="30" spans="1:15" s="12" customFormat="1" ht="29.25" customHeight="1" thickBot="1">
      <c r="A30" s="169" t="s">
        <v>50</v>
      </c>
      <c r="B30" s="170" t="s">
        <v>642</v>
      </c>
      <c r="C30" s="170" t="s">
        <v>643</v>
      </c>
      <c r="D30" s="170" t="s">
        <v>648</v>
      </c>
      <c r="E30" s="159" t="s">
        <v>258</v>
      </c>
      <c r="F30" s="44"/>
      <c r="G30" s="160"/>
      <c r="H30" s="160">
        <v>850</v>
      </c>
      <c r="I30" s="191">
        <v>0</v>
      </c>
      <c r="J30" s="404" t="s">
        <v>247</v>
      </c>
      <c r="K30" s="45" t="s">
        <v>181</v>
      </c>
      <c r="L30" s="126">
        <v>2645802</v>
      </c>
      <c r="N30" s="301" t="s">
        <v>181</v>
      </c>
      <c r="O30" s="301"/>
    </row>
    <row r="31" spans="1:15" s="12" customFormat="1" ht="29.25" hidden="1" customHeight="1">
      <c r="A31" s="101" t="s">
        <v>631</v>
      </c>
      <c r="B31" s="70" t="s">
        <v>637</v>
      </c>
      <c r="C31" s="70" t="s">
        <v>638</v>
      </c>
      <c r="D31" s="70" t="s">
        <v>649</v>
      </c>
      <c r="E31" s="108" t="s">
        <v>258</v>
      </c>
      <c r="F31" s="38"/>
      <c r="G31" s="165">
        <v>3541</v>
      </c>
      <c r="H31" s="165">
        <v>149</v>
      </c>
      <c r="I31" s="280">
        <v>149</v>
      </c>
      <c r="J31" s="72" t="s">
        <v>248</v>
      </c>
      <c r="K31" s="39" t="s">
        <v>158</v>
      </c>
      <c r="L31" s="126">
        <v>3541</v>
      </c>
      <c r="N31" s="301" t="s">
        <v>158</v>
      </c>
      <c r="O31" s="301" t="s">
        <v>158</v>
      </c>
    </row>
    <row r="32" spans="1:15" s="12" customFormat="1" ht="29.25" hidden="1" customHeight="1">
      <c r="A32" s="103" t="s">
        <v>50</v>
      </c>
      <c r="B32" s="63" t="s">
        <v>637</v>
      </c>
      <c r="C32" s="63" t="s">
        <v>638</v>
      </c>
      <c r="D32" s="63" t="s">
        <v>650</v>
      </c>
      <c r="E32" s="149" t="s">
        <v>258</v>
      </c>
      <c r="F32" s="10"/>
      <c r="G32" s="150">
        <v>986821</v>
      </c>
      <c r="H32" s="150">
        <v>74</v>
      </c>
      <c r="I32" s="214">
        <v>74</v>
      </c>
      <c r="J32" s="73"/>
      <c r="K32" s="40" t="s">
        <v>158</v>
      </c>
      <c r="L32" s="126">
        <v>986821</v>
      </c>
      <c r="N32" s="301" t="s">
        <v>158</v>
      </c>
      <c r="O32" s="301" t="s">
        <v>158</v>
      </c>
    </row>
    <row r="33" spans="1:15" s="12" customFormat="1" ht="29.25" hidden="1" customHeight="1">
      <c r="A33" s="103" t="s">
        <v>50</v>
      </c>
      <c r="B33" s="63" t="s">
        <v>637</v>
      </c>
      <c r="C33" s="63" t="s">
        <v>638</v>
      </c>
      <c r="D33" s="63" t="s">
        <v>640</v>
      </c>
      <c r="E33" s="149" t="s">
        <v>258</v>
      </c>
      <c r="F33" s="10"/>
      <c r="G33" s="150">
        <v>17851</v>
      </c>
      <c r="H33" s="150">
        <v>579</v>
      </c>
      <c r="I33" s="214">
        <v>579</v>
      </c>
      <c r="J33" s="73"/>
      <c r="K33" s="40" t="s">
        <v>158</v>
      </c>
      <c r="L33" s="126">
        <v>17851</v>
      </c>
      <c r="N33" s="301" t="s">
        <v>158</v>
      </c>
      <c r="O33" s="301" t="s">
        <v>158</v>
      </c>
    </row>
    <row r="34" spans="1:15" s="12" customFormat="1" ht="29.25" hidden="1" customHeight="1" thickBot="1">
      <c r="A34" s="102" t="s">
        <v>50</v>
      </c>
      <c r="B34" s="64" t="s">
        <v>637</v>
      </c>
      <c r="C34" s="64" t="s">
        <v>638</v>
      </c>
      <c r="D34" s="64" t="s">
        <v>641</v>
      </c>
      <c r="E34" s="105" t="s">
        <v>411</v>
      </c>
      <c r="F34" s="41"/>
      <c r="G34" s="151">
        <v>926</v>
      </c>
      <c r="H34" s="151">
        <v>92</v>
      </c>
      <c r="I34" s="220">
        <v>92</v>
      </c>
      <c r="J34" s="137"/>
      <c r="K34" s="43" t="s">
        <v>158</v>
      </c>
      <c r="L34" s="126">
        <v>926</v>
      </c>
      <c r="N34" s="301" t="s">
        <v>158</v>
      </c>
      <c r="O34" s="301" t="s">
        <v>158</v>
      </c>
    </row>
    <row r="35" spans="1:15" s="12" customFormat="1" ht="29.25" customHeight="1">
      <c r="A35" s="101" t="s">
        <v>631</v>
      </c>
      <c r="B35" s="70" t="s">
        <v>637</v>
      </c>
      <c r="C35" s="70" t="s">
        <v>651</v>
      </c>
      <c r="D35" s="70" t="s">
        <v>652</v>
      </c>
      <c r="E35" s="108" t="s">
        <v>258</v>
      </c>
      <c r="F35" s="38"/>
      <c r="G35" s="165">
        <v>5950</v>
      </c>
      <c r="H35" s="165">
        <v>631</v>
      </c>
      <c r="I35" s="215">
        <v>653</v>
      </c>
      <c r="J35" s="72" t="s">
        <v>249</v>
      </c>
      <c r="K35" s="39" t="s">
        <v>181</v>
      </c>
      <c r="L35" s="126">
        <v>5950</v>
      </c>
      <c r="N35" s="301" t="s">
        <v>181</v>
      </c>
      <c r="O35" s="301" t="s">
        <v>181</v>
      </c>
    </row>
    <row r="36" spans="1:15" s="12" customFormat="1" ht="29.25" customHeight="1">
      <c r="A36" s="103" t="s">
        <v>50</v>
      </c>
      <c r="B36" s="63" t="s">
        <v>637</v>
      </c>
      <c r="C36" s="63" t="s">
        <v>651</v>
      </c>
      <c r="D36" s="63" t="s">
        <v>653</v>
      </c>
      <c r="E36" s="149" t="s">
        <v>411</v>
      </c>
      <c r="F36" s="10"/>
      <c r="G36" s="150">
        <v>5059</v>
      </c>
      <c r="H36" s="150">
        <v>468</v>
      </c>
      <c r="I36" s="189">
        <v>625</v>
      </c>
      <c r="J36" s="73"/>
      <c r="K36" s="40" t="s">
        <v>181</v>
      </c>
      <c r="L36" s="126">
        <v>5059</v>
      </c>
      <c r="N36" s="301" t="s">
        <v>181</v>
      </c>
      <c r="O36" s="301" t="s">
        <v>181</v>
      </c>
    </row>
    <row r="37" spans="1:15" s="12" customFormat="1" ht="29.25" customHeight="1" thickBot="1">
      <c r="A37" s="102" t="s">
        <v>50</v>
      </c>
      <c r="B37" s="64" t="s">
        <v>637</v>
      </c>
      <c r="C37" s="64" t="s">
        <v>651</v>
      </c>
      <c r="D37" s="64" t="s">
        <v>654</v>
      </c>
      <c r="E37" s="105" t="s">
        <v>258</v>
      </c>
      <c r="F37" s="41"/>
      <c r="G37" s="151">
        <v>21279</v>
      </c>
      <c r="H37" s="151">
        <v>53</v>
      </c>
      <c r="I37" s="190">
        <v>53</v>
      </c>
      <c r="J37" s="137"/>
      <c r="K37" s="43" t="s">
        <v>181</v>
      </c>
      <c r="L37" s="126">
        <v>21279</v>
      </c>
      <c r="N37" s="301" t="s">
        <v>181</v>
      </c>
      <c r="O37" s="301" t="s">
        <v>181</v>
      </c>
    </row>
    <row r="38" spans="1:15" s="12" customFormat="1" ht="29.25" hidden="1" customHeight="1" thickBot="1">
      <c r="A38" s="169" t="s">
        <v>631</v>
      </c>
      <c r="B38" s="170" t="s">
        <v>655</v>
      </c>
      <c r="C38" s="170" t="s">
        <v>656</v>
      </c>
      <c r="D38" s="170" t="s">
        <v>648</v>
      </c>
      <c r="E38" s="159" t="s">
        <v>258</v>
      </c>
      <c r="F38" s="44"/>
      <c r="G38" s="160">
        <v>1096642</v>
      </c>
      <c r="H38" s="160">
        <v>482</v>
      </c>
      <c r="I38" s="281">
        <v>482</v>
      </c>
      <c r="J38" s="404" t="s">
        <v>250</v>
      </c>
      <c r="K38" s="45" t="s">
        <v>230</v>
      </c>
      <c r="L38" s="126">
        <v>1096642</v>
      </c>
      <c r="N38" s="301" t="s">
        <v>230</v>
      </c>
      <c r="O38" s="301" t="s">
        <v>230</v>
      </c>
    </row>
    <row r="39" spans="1:15" ht="21.75" customHeight="1">
      <c r="A39" s="97"/>
      <c r="B39" s="97"/>
      <c r="C39" s="97"/>
      <c r="I39" s="77"/>
    </row>
    <row r="40" spans="1:15">
      <c r="A40" s="97"/>
      <c r="B40" s="97"/>
      <c r="C40" s="97"/>
      <c r="D40" s="1"/>
      <c r="E40" s="1"/>
      <c r="G40" s="1"/>
      <c r="H40" s="1"/>
      <c r="I40" s="1"/>
      <c r="J40" s="1"/>
      <c r="K40" s="1"/>
    </row>
    <row r="41" spans="1:15">
      <c r="D41" s="1"/>
      <c r="E41" s="1"/>
      <c r="G41" s="1"/>
      <c r="H41" s="1"/>
      <c r="I41" s="1"/>
      <c r="J41" s="1"/>
      <c r="K41" s="1"/>
    </row>
    <row r="42" spans="1:15">
      <c r="C42" s="50"/>
      <c r="D42" s="1"/>
      <c r="E42" s="1"/>
      <c r="G42" s="1"/>
      <c r="H42" s="1"/>
      <c r="I42" s="1"/>
      <c r="J42" s="1"/>
      <c r="K42" s="1"/>
    </row>
    <row r="43" spans="1:15">
      <c r="C43" s="50"/>
      <c r="D43" s="1"/>
      <c r="E43" s="1"/>
      <c r="G43" s="1"/>
      <c r="H43" s="1"/>
      <c r="I43" s="1"/>
      <c r="J43" s="1"/>
      <c r="K43" s="1"/>
    </row>
    <row r="44" spans="1:15">
      <c r="C44" s="50"/>
      <c r="D44" s="1"/>
      <c r="E44" s="1"/>
      <c r="G44" s="1"/>
      <c r="H44" s="1"/>
      <c r="I44" s="1"/>
      <c r="J44" s="1"/>
      <c r="K44" s="1"/>
    </row>
    <row r="45" spans="1:15">
      <c r="C45" s="50"/>
      <c r="D45" s="1"/>
      <c r="E45" s="1"/>
      <c r="G45" s="1"/>
      <c r="H45" s="1"/>
      <c r="I45" s="1"/>
      <c r="J45" s="1"/>
      <c r="K45" s="1"/>
    </row>
    <row r="46" spans="1:15">
      <c r="C46" s="50"/>
      <c r="D46" s="1"/>
      <c r="E46" s="1"/>
      <c r="G46" s="1"/>
      <c r="H46" s="1"/>
      <c r="I46" s="1"/>
      <c r="J46" s="1"/>
      <c r="K46" s="1"/>
    </row>
    <row r="47" spans="1:15">
      <c r="C47" s="50"/>
      <c r="D47" s="1"/>
      <c r="E47" s="1"/>
      <c r="G47" s="1"/>
      <c r="H47" s="1"/>
      <c r="I47" s="1"/>
      <c r="J47" s="1"/>
      <c r="K47" s="1"/>
    </row>
    <row r="48" spans="1:15">
      <c r="D48" s="1"/>
      <c r="E48" s="1"/>
      <c r="G48" s="1"/>
      <c r="H48" s="1"/>
      <c r="I48" s="1"/>
      <c r="J48" s="1"/>
      <c r="K48" s="1"/>
    </row>
  </sheetData>
  <sheetProtection autoFilter="0"/>
  <mergeCells count="6">
    <mergeCell ref="A1:K1"/>
    <mergeCell ref="A3:D3"/>
    <mergeCell ref="E3:F4"/>
    <mergeCell ref="J3:J4"/>
    <mergeCell ref="K3:K4"/>
    <mergeCell ref="G3:I3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WUW7:WUY38 WLA7:WLC38 WBE7:WBG38 VRI7:VRK38 VHM7:VHO38 UXQ7:UXS38 UNU7:UNW38 UDY7:UEA38 TUC7:TUE38 TKG7:TKI38 TAK7:TAM38 SQO7:SQQ38 SGS7:SGU38 RWW7:RWY38 RNA7:RNC38 RDE7:RDG38 QTI7:QTK38 QJM7:QJO38 PZQ7:PZS38 PPU7:PPW38 PFY7:PGA38 OWC7:OWE38 OMG7:OMI38 OCK7:OCM38 NSO7:NSQ38 NIS7:NIU38 MYW7:MYY38 MPA7:MPC38 MFE7:MFG38 LVI7:LVK38 LLM7:LLO38 LBQ7:LBS38 KRU7:KRW38 KHY7:KIA38 JYC7:JYE38 JOG7:JOI38 JEK7:JEM38 IUO7:IUQ38 IKS7:IKU38 IAW7:IAY38 HRA7:HRC38 HHE7:HHG38 GXI7:GXK38 GNM7:GNO38 GDQ7:GDS38 FTU7:FTW38 FJY7:FKA38 FAC7:FAE38 EQG7:EQI38 EGK7:EGM38 DWO7:DWQ38 DMS7:DMU38 DCW7:DCY38 CTA7:CTC38 CJE7:CJG38 BZI7:BZK38 BPM7:BPO38 BFQ7:BFS38 AVU7:AVW38 ALY7:AMA38 ACC7:ACE38 SG7:SI38 IK7:IM38 A7:C38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9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56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5.6640625" style="2" customWidth="1"/>
    <col min="6" max="6" width="2.77734375" style="1" customWidth="1"/>
    <col min="7" max="7" width="12.6640625" style="2" customWidth="1"/>
    <col min="8" max="8" width="12.33203125" style="2" customWidth="1"/>
    <col min="9" max="9" width="12.33203125" style="78" customWidth="1"/>
    <col min="10" max="10" width="8.77734375" style="2" customWidth="1"/>
    <col min="11" max="11" width="10.33203125" style="6" bestFit="1" customWidth="1"/>
    <col min="12" max="16" width="8.88671875" style="1" hidden="1" customWidth="1"/>
    <col min="17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68</v>
      </c>
      <c r="B2" s="3"/>
      <c r="C2" s="3"/>
      <c r="D2" s="7"/>
      <c r="E2" s="3"/>
      <c r="F2" s="3"/>
      <c r="G2" s="3"/>
      <c r="H2" s="3"/>
      <c r="I2" s="76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48" t="s">
        <v>75</v>
      </c>
      <c r="I4" s="49" t="s">
        <v>76</v>
      </c>
      <c r="J4" s="468"/>
      <c r="K4" s="470"/>
    </row>
    <row r="5" spans="1:23" s="12" customFormat="1" ht="24.95" customHeight="1">
      <c r="A5" s="303" t="s">
        <v>13</v>
      </c>
      <c r="B5" s="79"/>
      <c r="C5" s="79"/>
      <c r="D5" s="80"/>
      <c r="E5" s="81">
        <f>COUNT(G7:G47)</f>
        <v>41</v>
      </c>
      <c r="F5" s="91" t="s">
        <v>11</v>
      </c>
      <c r="G5" s="83">
        <f>SUM(G7:G47)</f>
        <v>2537923</v>
      </c>
      <c r="H5" s="83">
        <f>SUM(H7:H47)</f>
        <v>7964</v>
      </c>
      <c r="I5" s="218">
        <f>SUM(I7:I47)</f>
        <v>8524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COUNT(G27:G31,G35:G36)</f>
        <v>7</v>
      </c>
      <c r="F6" s="309" t="s">
        <v>11</v>
      </c>
      <c r="G6" s="310">
        <f>SUM(G27:G31,G35:G36)</f>
        <v>289412</v>
      </c>
      <c r="H6" s="310">
        <f>SUM(H27:H31,H35:H36)</f>
        <v>853</v>
      </c>
      <c r="I6" s="310">
        <f>SUM(I27:I31,I35:I36)</f>
        <v>1413</v>
      </c>
      <c r="J6" s="311"/>
      <c r="K6" s="217"/>
    </row>
    <row r="7" spans="1:23" s="12" customFormat="1" ht="29.25" hidden="1" customHeight="1">
      <c r="A7" s="161" t="s">
        <v>120</v>
      </c>
      <c r="B7" s="108" t="s">
        <v>662</v>
      </c>
      <c r="C7" s="108" t="s">
        <v>663</v>
      </c>
      <c r="D7" s="108" t="s">
        <v>664</v>
      </c>
      <c r="E7" s="108" t="s">
        <v>127</v>
      </c>
      <c r="F7" s="38"/>
      <c r="G7" s="345">
        <v>95306</v>
      </c>
      <c r="H7" s="165">
        <v>110</v>
      </c>
      <c r="I7" s="280">
        <v>110</v>
      </c>
      <c r="J7" s="46" t="s">
        <v>197</v>
      </c>
      <c r="K7" s="39" t="s">
        <v>181</v>
      </c>
      <c r="L7" s="441">
        <v>95306</v>
      </c>
      <c r="M7" s="409"/>
      <c r="N7" s="301" t="s">
        <v>181</v>
      </c>
      <c r="O7" s="301" t="s">
        <v>181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hidden="1" customHeight="1">
      <c r="A8" s="103" t="s">
        <v>665</v>
      </c>
      <c r="B8" s="63" t="s">
        <v>662</v>
      </c>
      <c r="C8" s="63" t="s">
        <v>663</v>
      </c>
      <c r="D8" s="63" t="s">
        <v>666</v>
      </c>
      <c r="E8" s="149" t="s">
        <v>127</v>
      </c>
      <c r="F8" s="10"/>
      <c r="G8" s="150">
        <v>82100</v>
      </c>
      <c r="H8" s="150">
        <v>8</v>
      </c>
      <c r="I8" s="410">
        <v>8</v>
      </c>
      <c r="J8" s="11"/>
      <c r="K8" s="40" t="s">
        <v>181</v>
      </c>
      <c r="L8" s="441">
        <v>82100</v>
      </c>
      <c r="M8" s="409"/>
      <c r="N8" s="301" t="s">
        <v>181</v>
      </c>
      <c r="O8" s="301" t="s">
        <v>181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hidden="1" customHeight="1">
      <c r="A9" s="103" t="s">
        <v>665</v>
      </c>
      <c r="B9" s="63" t="s">
        <v>662</v>
      </c>
      <c r="C9" s="63" t="s">
        <v>663</v>
      </c>
      <c r="D9" s="63" t="s">
        <v>667</v>
      </c>
      <c r="E9" s="149" t="s">
        <v>127</v>
      </c>
      <c r="F9" s="10"/>
      <c r="G9" s="150">
        <v>57421</v>
      </c>
      <c r="H9" s="150">
        <v>208</v>
      </c>
      <c r="I9" s="410">
        <v>208</v>
      </c>
      <c r="J9" s="11"/>
      <c r="K9" s="40" t="s">
        <v>181</v>
      </c>
      <c r="L9" s="441">
        <v>57421</v>
      </c>
      <c r="M9" s="409"/>
      <c r="N9" s="301" t="s">
        <v>181</v>
      </c>
      <c r="O9" s="301" t="s">
        <v>181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ht="29.25" hidden="1" customHeight="1">
      <c r="A10" s="103" t="s">
        <v>665</v>
      </c>
      <c r="B10" s="63" t="s">
        <v>662</v>
      </c>
      <c r="C10" s="63" t="s">
        <v>663</v>
      </c>
      <c r="D10" s="63" t="s">
        <v>668</v>
      </c>
      <c r="E10" s="149" t="s">
        <v>151</v>
      </c>
      <c r="F10" s="10"/>
      <c r="G10" s="150">
        <v>1597</v>
      </c>
      <c r="H10" s="150">
        <v>520</v>
      </c>
      <c r="I10" s="410">
        <v>520</v>
      </c>
      <c r="J10" s="11"/>
      <c r="K10" s="40" t="s">
        <v>181</v>
      </c>
      <c r="L10" s="441">
        <v>1597</v>
      </c>
      <c r="M10" s="50"/>
      <c r="N10" s="301" t="s">
        <v>181</v>
      </c>
      <c r="O10" s="301" t="s">
        <v>181</v>
      </c>
      <c r="Q10" s="427" t="s">
        <v>180</v>
      </c>
      <c r="R10" s="216">
        <f>COUNTIF($N$7:$N$71,"사후관리")+COUNTIF($N$7:$N$71,"사후관리 추가")</f>
        <v>3</v>
      </c>
      <c r="S10" s="216">
        <f>SUMIF($K$7:$K$71,"사후관리",$L$7:$L$71)+SUMIF($K$7:$K$71,"사후관리 추가",$L$7:$L$71)</f>
        <v>1491987</v>
      </c>
      <c r="T10" s="216">
        <f>SUMIF($K$7:$K$71,"사후관리",$H$7:$H$71)+SUMIF($K$7:$K$71,"사후관리 추가",$H$7:$H$71)</f>
        <v>297</v>
      </c>
      <c r="U10" s="216">
        <f>COUNTIF($O$7:$O$71,"사후관리")+COUNTIF($O$7:$O$71,"사후관리 추가")</f>
        <v>3</v>
      </c>
      <c r="V10" s="216">
        <f>SUMIF($K$7:$K$71,"사후관리",$G$7:$G$71)+SUMIF($K$7:$K$71,"사후관리",$G$7:$G$71)</f>
        <v>2983974</v>
      </c>
      <c r="W10" s="428">
        <f>SUMIF($K$7:$K$71,"사후관리",$I$7:$I$71)+SUMIF($K$7:$K$71,"사후관리 추가",$I$7:$I$71)</f>
        <v>297</v>
      </c>
    </row>
    <row r="11" spans="1:23" ht="29.25" hidden="1" customHeight="1" thickBot="1">
      <c r="A11" s="102" t="s">
        <v>665</v>
      </c>
      <c r="B11" s="64" t="s">
        <v>662</v>
      </c>
      <c r="C11" s="64" t="s">
        <v>663</v>
      </c>
      <c r="D11" s="64" t="s">
        <v>669</v>
      </c>
      <c r="E11" s="105" t="s">
        <v>151</v>
      </c>
      <c r="F11" s="41"/>
      <c r="G11" s="151">
        <v>14992</v>
      </c>
      <c r="H11" s="151">
        <v>108</v>
      </c>
      <c r="I11" s="411">
        <v>108</v>
      </c>
      <c r="J11" s="42"/>
      <c r="K11" s="43" t="s">
        <v>181</v>
      </c>
      <c r="L11" s="441">
        <v>14992</v>
      </c>
      <c r="M11" s="50"/>
      <c r="N11" s="301" t="s">
        <v>181</v>
      </c>
      <c r="O11" s="301" t="s">
        <v>181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ht="29.25" hidden="1" customHeight="1">
      <c r="A12" s="101" t="s">
        <v>665</v>
      </c>
      <c r="B12" s="70" t="s">
        <v>662</v>
      </c>
      <c r="C12" s="70" t="s">
        <v>670</v>
      </c>
      <c r="D12" s="70" t="s">
        <v>671</v>
      </c>
      <c r="E12" s="108" t="s">
        <v>127</v>
      </c>
      <c r="F12" s="38"/>
      <c r="G12" s="165">
        <v>15868</v>
      </c>
      <c r="H12" s="165">
        <v>73</v>
      </c>
      <c r="I12" s="412">
        <v>73</v>
      </c>
      <c r="J12" s="46" t="s">
        <v>233</v>
      </c>
      <c r="K12" s="39" t="s">
        <v>181</v>
      </c>
      <c r="L12" s="441">
        <v>15868</v>
      </c>
      <c r="M12" s="50"/>
      <c r="N12" s="301" t="s">
        <v>181</v>
      </c>
      <c r="O12" s="301" t="s">
        <v>181</v>
      </c>
      <c r="Q12" s="427" t="s">
        <v>774</v>
      </c>
      <c r="R12" s="216">
        <f>COUNTIF($N$7:$N$71,"산지사방")</f>
        <v>2</v>
      </c>
      <c r="S12" s="216">
        <f>SUMIF($K$7:$K$71,"산지사방",$L$7:$L$71)</f>
        <v>47603</v>
      </c>
      <c r="T12" s="216">
        <f>SUMIF($K$7:$K$71,"산지사방",$H$7:$H$71)</f>
        <v>349</v>
      </c>
      <c r="U12" s="216">
        <f>COUNTIF($O$7:$O$71,"산지사방")</f>
        <v>2</v>
      </c>
      <c r="V12" s="216">
        <f>SUMIF($K$7:$K$71,"산지사방",$G$7:$G$71)</f>
        <v>47603</v>
      </c>
      <c r="W12" s="428">
        <f>SUMIF($K$7:$K$71,"산지사방",$I$7:$I$71)</f>
        <v>383</v>
      </c>
    </row>
    <row r="13" spans="1:23" ht="29.25" hidden="1" customHeight="1">
      <c r="A13" s="103" t="s">
        <v>665</v>
      </c>
      <c r="B13" s="63" t="s">
        <v>662</v>
      </c>
      <c r="C13" s="63" t="s">
        <v>670</v>
      </c>
      <c r="D13" s="63" t="s">
        <v>672</v>
      </c>
      <c r="E13" s="149" t="s">
        <v>127</v>
      </c>
      <c r="F13" s="10"/>
      <c r="G13" s="150">
        <v>11901</v>
      </c>
      <c r="H13" s="150">
        <v>297</v>
      </c>
      <c r="I13" s="410">
        <v>297</v>
      </c>
      <c r="J13" s="11"/>
      <c r="K13" s="40" t="s">
        <v>181</v>
      </c>
      <c r="L13" s="441">
        <v>11901</v>
      </c>
      <c r="M13" s="50"/>
      <c r="N13" s="301" t="s">
        <v>181</v>
      </c>
      <c r="O13" s="301" t="s">
        <v>181</v>
      </c>
      <c r="Q13" s="427" t="s">
        <v>775</v>
      </c>
      <c r="R13" s="216">
        <f>COUNTIF($N$7:$N$71,"사방댐")</f>
        <v>25</v>
      </c>
      <c r="S13" s="216">
        <f>SUMIF($K$7:$K$71,"사방댐",$L$7:$L$71)</f>
        <v>652132</v>
      </c>
      <c r="T13" s="216">
        <f>SUMIF($K$7:$K$71,"사방댐",$H$7:$H$71)</f>
        <v>4604</v>
      </c>
      <c r="U13" s="216">
        <f>COUNTIF($O$7:$O$71,"사방댐")</f>
        <v>25</v>
      </c>
      <c r="V13" s="216">
        <f>SUMIF($K$7:$K$71,"사방댐",$G$7:$G$71)</f>
        <v>652132</v>
      </c>
      <c r="W13" s="428">
        <f>SUMIF($K$7:$K$71,"사방댐",$I$7:$I$71)</f>
        <v>4604</v>
      </c>
    </row>
    <row r="14" spans="1:23" ht="29.25" hidden="1" customHeight="1">
      <c r="A14" s="103" t="s">
        <v>665</v>
      </c>
      <c r="B14" s="63" t="s">
        <v>662</v>
      </c>
      <c r="C14" s="63" t="s">
        <v>670</v>
      </c>
      <c r="D14" s="63" t="s">
        <v>673</v>
      </c>
      <c r="E14" s="149" t="s">
        <v>127</v>
      </c>
      <c r="F14" s="10"/>
      <c r="G14" s="150">
        <v>426</v>
      </c>
      <c r="H14" s="150">
        <v>105</v>
      </c>
      <c r="I14" s="410">
        <v>105</v>
      </c>
      <c r="J14" s="11"/>
      <c r="K14" s="40" t="s">
        <v>181</v>
      </c>
      <c r="L14" s="441">
        <v>426</v>
      </c>
      <c r="M14" s="50"/>
      <c r="N14" s="301" t="s">
        <v>181</v>
      </c>
      <c r="O14" s="301" t="s">
        <v>181</v>
      </c>
      <c r="Q14" s="427" t="s">
        <v>776</v>
      </c>
      <c r="R14" s="216">
        <f>COUNTIF($N$7:$N$71,"계류보전")</f>
        <v>9</v>
      </c>
      <c r="S14" s="216">
        <f>SUMIF($K$7:$K$71,"계류보전",$L$7:$L$71)</f>
        <v>341933</v>
      </c>
      <c r="T14" s="216">
        <f>SUMIF($K$7:$K$71,"계류보전",$H$7:$H$71)</f>
        <v>2714</v>
      </c>
      <c r="U14" s="216">
        <f>COUNTIF($O$7:$O$71,"계류보전")</f>
        <v>11</v>
      </c>
      <c r="V14" s="216">
        <f>SUMIF($K$7:$K$71,"계류보전",$G$7:$G$71)</f>
        <v>346201</v>
      </c>
      <c r="W14" s="428">
        <f>SUMIF($K$7:$K$71,"계류보전",$I$7:$I$71)</f>
        <v>3240</v>
      </c>
    </row>
    <row r="15" spans="1:23" ht="29.25" hidden="1" customHeight="1" thickBot="1">
      <c r="A15" s="103" t="s">
        <v>665</v>
      </c>
      <c r="B15" s="63" t="s">
        <v>662</v>
      </c>
      <c r="C15" s="63" t="s">
        <v>670</v>
      </c>
      <c r="D15" s="63" t="s">
        <v>674</v>
      </c>
      <c r="E15" s="149" t="s">
        <v>151</v>
      </c>
      <c r="F15" s="10"/>
      <c r="G15" s="150">
        <v>526</v>
      </c>
      <c r="H15" s="150">
        <v>113</v>
      </c>
      <c r="I15" s="410">
        <v>113</v>
      </c>
      <c r="J15" s="11"/>
      <c r="K15" s="40" t="s">
        <v>181</v>
      </c>
      <c r="L15" s="441">
        <v>526</v>
      </c>
      <c r="M15" s="50"/>
      <c r="N15" s="301" t="s">
        <v>181</v>
      </c>
      <c r="O15" s="301" t="s">
        <v>181</v>
      </c>
      <c r="Q15" s="429"/>
      <c r="R15" s="430">
        <f t="shared" ref="R15:W15" si="0">SUM(R8:R14)</f>
        <v>39</v>
      </c>
      <c r="S15" s="430">
        <f t="shared" si="0"/>
        <v>2533655</v>
      </c>
      <c r="T15" s="431">
        <f t="shared" si="0"/>
        <v>7964</v>
      </c>
      <c r="U15" s="432">
        <f t="shared" si="0"/>
        <v>41</v>
      </c>
      <c r="V15" s="433">
        <f t="shared" si="0"/>
        <v>4029910</v>
      </c>
      <c r="W15" s="434">
        <f t="shared" si="0"/>
        <v>8524</v>
      </c>
    </row>
    <row r="16" spans="1:23" ht="29.25" hidden="1" customHeight="1">
      <c r="A16" s="103" t="s">
        <v>665</v>
      </c>
      <c r="B16" s="63" t="s">
        <v>662</v>
      </c>
      <c r="C16" s="63" t="s">
        <v>670</v>
      </c>
      <c r="D16" s="63" t="s">
        <v>675</v>
      </c>
      <c r="E16" s="149" t="s">
        <v>190</v>
      </c>
      <c r="F16" s="10"/>
      <c r="G16" s="150">
        <v>506</v>
      </c>
      <c r="H16" s="150">
        <v>1</v>
      </c>
      <c r="I16" s="410">
        <v>1</v>
      </c>
      <c r="J16" s="11"/>
      <c r="K16" s="40" t="s">
        <v>181</v>
      </c>
      <c r="L16" s="441">
        <v>506</v>
      </c>
      <c r="M16" s="50"/>
      <c r="N16" s="301" t="s">
        <v>181</v>
      </c>
      <c r="O16" s="301" t="s">
        <v>181</v>
      </c>
    </row>
    <row r="17" spans="1:15" ht="29.25" hidden="1" customHeight="1">
      <c r="A17" s="103" t="s">
        <v>665</v>
      </c>
      <c r="B17" s="63" t="s">
        <v>662</v>
      </c>
      <c r="C17" s="63" t="s">
        <v>670</v>
      </c>
      <c r="D17" s="63" t="s">
        <v>676</v>
      </c>
      <c r="E17" s="149" t="s">
        <v>136</v>
      </c>
      <c r="F17" s="10"/>
      <c r="G17" s="150">
        <v>331</v>
      </c>
      <c r="H17" s="150">
        <v>255</v>
      </c>
      <c r="I17" s="410">
        <v>255</v>
      </c>
      <c r="J17" s="11"/>
      <c r="K17" s="40" t="s">
        <v>181</v>
      </c>
      <c r="L17" s="441">
        <v>331</v>
      </c>
      <c r="M17" s="50"/>
      <c r="N17" s="301" t="s">
        <v>181</v>
      </c>
      <c r="O17" s="301" t="s">
        <v>181</v>
      </c>
    </row>
    <row r="18" spans="1:15" ht="29.25" hidden="1" customHeight="1" thickBot="1">
      <c r="A18" s="102" t="s">
        <v>665</v>
      </c>
      <c r="B18" s="64" t="s">
        <v>662</v>
      </c>
      <c r="C18" s="64" t="s">
        <v>670</v>
      </c>
      <c r="D18" s="64" t="s">
        <v>677</v>
      </c>
      <c r="E18" s="105" t="s">
        <v>678</v>
      </c>
      <c r="F18" s="41"/>
      <c r="G18" s="151">
        <v>68158</v>
      </c>
      <c r="H18" s="151">
        <v>24</v>
      </c>
      <c r="I18" s="411">
        <v>24</v>
      </c>
      <c r="J18" s="42"/>
      <c r="K18" s="43" t="s">
        <v>181</v>
      </c>
      <c r="L18" s="441">
        <v>68158</v>
      </c>
      <c r="M18" s="50"/>
      <c r="N18" s="301" t="s">
        <v>181</v>
      </c>
      <c r="O18" s="301" t="s">
        <v>181</v>
      </c>
    </row>
    <row r="19" spans="1:15" ht="29.25" hidden="1" customHeight="1">
      <c r="A19" s="101" t="s">
        <v>665</v>
      </c>
      <c r="B19" s="70" t="s">
        <v>662</v>
      </c>
      <c r="C19" s="70" t="s">
        <v>679</v>
      </c>
      <c r="D19" s="70" t="s">
        <v>680</v>
      </c>
      <c r="E19" s="108" t="s">
        <v>127</v>
      </c>
      <c r="F19" s="38"/>
      <c r="G19" s="165">
        <v>119690</v>
      </c>
      <c r="H19" s="165">
        <v>568</v>
      </c>
      <c r="I19" s="412">
        <v>568</v>
      </c>
      <c r="J19" s="46" t="s">
        <v>236</v>
      </c>
      <c r="K19" s="39" t="s">
        <v>181</v>
      </c>
      <c r="L19" s="441">
        <v>119690</v>
      </c>
      <c r="M19" s="50"/>
      <c r="N19" s="301" t="s">
        <v>181</v>
      </c>
      <c r="O19" s="301" t="s">
        <v>181</v>
      </c>
    </row>
    <row r="20" spans="1:15" ht="29.25" hidden="1" customHeight="1">
      <c r="A20" s="103" t="s">
        <v>665</v>
      </c>
      <c r="B20" s="63" t="s">
        <v>662</v>
      </c>
      <c r="C20" s="63" t="s">
        <v>679</v>
      </c>
      <c r="D20" s="63" t="s">
        <v>681</v>
      </c>
      <c r="E20" s="149" t="s">
        <v>136</v>
      </c>
      <c r="F20" s="10"/>
      <c r="G20" s="150">
        <v>476</v>
      </c>
      <c r="H20" s="150">
        <v>382</v>
      </c>
      <c r="I20" s="410">
        <v>382</v>
      </c>
      <c r="J20" s="11"/>
      <c r="K20" s="40" t="s">
        <v>181</v>
      </c>
      <c r="L20" s="441">
        <v>476</v>
      </c>
      <c r="M20" s="50"/>
      <c r="N20" s="301" t="s">
        <v>181</v>
      </c>
      <c r="O20" s="301" t="s">
        <v>181</v>
      </c>
    </row>
    <row r="21" spans="1:15" s="12" customFormat="1" ht="29.25" hidden="1" customHeight="1">
      <c r="A21" s="103" t="s">
        <v>665</v>
      </c>
      <c r="B21" s="63" t="s">
        <v>662</v>
      </c>
      <c r="C21" s="63" t="s">
        <v>679</v>
      </c>
      <c r="D21" s="63" t="s">
        <v>682</v>
      </c>
      <c r="E21" s="149" t="s">
        <v>190</v>
      </c>
      <c r="F21" s="10"/>
      <c r="G21" s="150">
        <v>800</v>
      </c>
      <c r="H21" s="150">
        <v>37</v>
      </c>
      <c r="I21" s="410">
        <v>37</v>
      </c>
      <c r="J21" s="11"/>
      <c r="K21" s="40" t="s">
        <v>181</v>
      </c>
      <c r="L21" s="441">
        <v>800</v>
      </c>
      <c r="M21" s="409"/>
      <c r="N21" s="301" t="s">
        <v>181</v>
      </c>
      <c r="O21" s="301" t="s">
        <v>181</v>
      </c>
    </row>
    <row r="22" spans="1:15" s="12" customFormat="1" ht="29.25" hidden="1" customHeight="1">
      <c r="A22" s="103" t="s">
        <v>665</v>
      </c>
      <c r="B22" s="63" t="s">
        <v>662</v>
      </c>
      <c r="C22" s="63" t="s">
        <v>679</v>
      </c>
      <c r="D22" s="63" t="s">
        <v>683</v>
      </c>
      <c r="E22" s="149" t="s">
        <v>151</v>
      </c>
      <c r="F22" s="10"/>
      <c r="G22" s="150">
        <v>4623</v>
      </c>
      <c r="H22" s="150">
        <v>425</v>
      </c>
      <c r="I22" s="410">
        <v>425</v>
      </c>
      <c r="J22" s="122"/>
      <c r="K22" s="40" t="s">
        <v>181</v>
      </c>
      <c r="L22" s="441">
        <v>4623</v>
      </c>
      <c r="M22" s="409"/>
      <c r="N22" s="301" t="s">
        <v>181</v>
      </c>
      <c r="O22" s="301" t="s">
        <v>181</v>
      </c>
    </row>
    <row r="23" spans="1:15" s="12" customFormat="1" ht="29.25" hidden="1" customHeight="1" thickBot="1">
      <c r="A23" s="102" t="s">
        <v>665</v>
      </c>
      <c r="B23" s="64" t="s">
        <v>662</v>
      </c>
      <c r="C23" s="64" t="s">
        <v>679</v>
      </c>
      <c r="D23" s="64" t="s">
        <v>684</v>
      </c>
      <c r="E23" s="105" t="s">
        <v>135</v>
      </c>
      <c r="F23" s="41"/>
      <c r="G23" s="151">
        <v>1647</v>
      </c>
      <c r="H23" s="151">
        <v>18</v>
      </c>
      <c r="I23" s="411">
        <v>18</v>
      </c>
      <c r="J23" s="42"/>
      <c r="K23" s="43" t="s">
        <v>181</v>
      </c>
      <c r="L23" s="441">
        <v>1647</v>
      </c>
      <c r="M23" s="409"/>
      <c r="N23" s="301" t="s">
        <v>181</v>
      </c>
      <c r="O23" s="301" t="s">
        <v>181</v>
      </c>
    </row>
    <row r="24" spans="1:15" ht="29.25" hidden="1" customHeight="1">
      <c r="A24" s="101" t="s">
        <v>665</v>
      </c>
      <c r="B24" s="70" t="s">
        <v>662</v>
      </c>
      <c r="C24" s="70" t="s">
        <v>685</v>
      </c>
      <c r="D24" s="70" t="s">
        <v>686</v>
      </c>
      <c r="E24" s="108" t="s">
        <v>136</v>
      </c>
      <c r="F24" s="38"/>
      <c r="G24" s="165">
        <v>15099</v>
      </c>
      <c r="H24" s="165">
        <v>845</v>
      </c>
      <c r="I24" s="412">
        <v>845</v>
      </c>
      <c r="J24" s="46" t="s">
        <v>198</v>
      </c>
      <c r="K24" s="39" t="s">
        <v>158</v>
      </c>
      <c r="L24" s="441">
        <v>15099</v>
      </c>
      <c r="M24" s="50"/>
      <c r="N24" s="301" t="s">
        <v>158</v>
      </c>
      <c r="O24" s="301" t="s">
        <v>158</v>
      </c>
    </row>
    <row r="25" spans="1:15" ht="29.25" hidden="1" customHeight="1">
      <c r="A25" s="103" t="s">
        <v>665</v>
      </c>
      <c r="B25" s="63" t="s">
        <v>662</v>
      </c>
      <c r="C25" s="63" t="s">
        <v>685</v>
      </c>
      <c r="D25" s="63" t="s">
        <v>687</v>
      </c>
      <c r="E25" s="149" t="s">
        <v>136</v>
      </c>
      <c r="F25" s="10"/>
      <c r="G25" s="150">
        <v>50</v>
      </c>
      <c r="H25" s="150">
        <v>9</v>
      </c>
      <c r="I25" s="410">
        <v>9</v>
      </c>
      <c r="J25" s="11"/>
      <c r="K25" s="40" t="s">
        <v>158</v>
      </c>
      <c r="L25" s="441">
        <v>50</v>
      </c>
      <c r="M25" s="50"/>
      <c r="N25" s="301" t="s">
        <v>158</v>
      </c>
      <c r="O25" s="301" t="s">
        <v>158</v>
      </c>
    </row>
    <row r="26" spans="1:15" ht="29.25" hidden="1" customHeight="1" thickBot="1">
      <c r="A26" s="102" t="s">
        <v>665</v>
      </c>
      <c r="B26" s="64" t="s">
        <v>662</v>
      </c>
      <c r="C26" s="64" t="s">
        <v>685</v>
      </c>
      <c r="D26" s="64" t="s">
        <v>688</v>
      </c>
      <c r="E26" s="105" t="s">
        <v>151</v>
      </c>
      <c r="F26" s="41"/>
      <c r="G26" s="151">
        <v>1722</v>
      </c>
      <c r="H26" s="151">
        <v>17</v>
      </c>
      <c r="I26" s="411">
        <v>17</v>
      </c>
      <c r="J26" s="42"/>
      <c r="K26" s="43" t="s">
        <v>158</v>
      </c>
      <c r="L26" s="441">
        <v>1722</v>
      </c>
      <c r="M26" s="50"/>
      <c r="N26" s="301" t="s">
        <v>158</v>
      </c>
      <c r="O26" s="301" t="s">
        <v>158</v>
      </c>
    </row>
    <row r="27" spans="1:15" ht="29.25" customHeight="1">
      <c r="A27" s="101" t="s">
        <v>665</v>
      </c>
      <c r="B27" s="70" t="s">
        <v>662</v>
      </c>
      <c r="C27" s="70" t="s">
        <v>663</v>
      </c>
      <c r="D27" s="70" t="s">
        <v>689</v>
      </c>
      <c r="E27" s="108" t="s">
        <v>127</v>
      </c>
      <c r="F27" s="38"/>
      <c r="G27" s="165">
        <v>168992</v>
      </c>
      <c r="H27" s="165">
        <v>260</v>
      </c>
      <c r="I27" s="347">
        <v>361</v>
      </c>
      <c r="J27" s="46" t="s">
        <v>241</v>
      </c>
      <c r="K27" s="39" t="s">
        <v>158</v>
      </c>
      <c r="L27" s="441">
        <v>168992</v>
      </c>
      <c r="M27" s="50"/>
      <c r="N27" s="301" t="s">
        <v>158</v>
      </c>
      <c r="O27" s="301" t="s">
        <v>158</v>
      </c>
    </row>
    <row r="28" spans="1:15" ht="29.25" customHeight="1">
      <c r="A28" s="103" t="s">
        <v>665</v>
      </c>
      <c r="B28" s="63" t="s">
        <v>662</v>
      </c>
      <c r="C28" s="63" t="s">
        <v>663</v>
      </c>
      <c r="D28" s="63" t="s">
        <v>690</v>
      </c>
      <c r="E28" s="149" t="s">
        <v>190</v>
      </c>
      <c r="F28" s="10"/>
      <c r="G28" s="150">
        <v>61169</v>
      </c>
      <c r="H28" s="150">
        <v>43</v>
      </c>
      <c r="I28" s="317">
        <v>367</v>
      </c>
      <c r="J28" s="150"/>
      <c r="K28" s="40" t="s">
        <v>158</v>
      </c>
      <c r="L28" s="441">
        <v>61169</v>
      </c>
      <c r="M28" s="50"/>
      <c r="N28" s="301" t="s">
        <v>158</v>
      </c>
      <c r="O28" s="301" t="s">
        <v>158</v>
      </c>
    </row>
    <row r="29" spans="1:15" ht="29.25" customHeight="1">
      <c r="A29" s="200" t="s">
        <v>665</v>
      </c>
      <c r="B29" s="201" t="s">
        <v>662</v>
      </c>
      <c r="C29" s="201" t="s">
        <v>663</v>
      </c>
      <c r="D29" s="201" t="s">
        <v>691</v>
      </c>
      <c r="E29" s="107" t="s">
        <v>151</v>
      </c>
      <c r="F29" s="14"/>
      <c r="G29" s="167">
        <v>7380</v>
      </c>
      <c r="H29" s="167">
        <v>201</v>
      </c>
      <c r="I29" s="413">
        <v>205</v>
      </c>
      <c r="J29" s="36"/>
      <c r="K29" s="40" t="s">
        <v>158</v>
      </c>
      <c r="L29" s="441">
        <v>7380</v>
      </c>
      <c r="M29" s="50"/>
      <c r="N29" s="301" t="s">
        <v>158</v>
      </c>
      <c r="O29" s="301" t="s">
        <v>158</v>
      </c>
    </row>
    <row r="30" spans="1:15" ht="29.25" customHeight="1">
      <c r="A30" s="313" t="s">
        <v>665</v>
      </c>
      <c r="B30" s="314" t="s">
        <v>662</v>
      </c>
      <c r="C30" s="314" t="s">
        <v>663</v>
      </c>
      <c r="D30" s="314" t="s">
        <v>713</v>
      </c>
      <c r="E30" s="195" t="s">
        <v>140</v>
      </c>
      <c r="F30" s="211"/>
      <c r="G30" s="189">
        <v>1068</v>
      </c>
      <c r="H30" s="189">
        <v>0</v>
      </c>
      <c r="I30" s="317">
        <v>93</v>
      </c>
      <c r="J30" s="11"/>
      <c r="K30" s="40" t="s">
        <v>158</v>
      </c>
      <c r="L30" s="439"/>
      <c r="M30" s="50"/>
      <c r="N30" s="301"/>
      <c r="O30" s="301" t="s">
        <v>158</v>
      </c>
    </row>
    <row r="31" spans="1:15" ht="29.25" customHeight="1" thickBot="1">
      <c r="A31" s="372" t="s">
        <v>665</v>
      </c>
      <c r="B31" s="373" t="s">
        <v>662</v>
      </c>
      <c r="C31" s="373" t="s">
        <v>663</v>
      </c>
      <c r="D31" s="373" t="s">
        <v>714</v>
      </c>
      <c r="E31" s="197" t="s">
        <v>140</v>
      </c>
      <c r="F31" s="209"/>
      <c r="G31" s="190">
        <v>3200</v>
      </c>
      <c r="H31" s="190">
        <v>0</v>
      </c>
      <c r="I31" s="348">
        <v>4</v>
      </c>
      <c r="J31" s="42"/>
      <c r="K31" s="43" t="s">
        <v>158</v>
      </c>
      <c r="L31" s="439"/>
      <c r="M31" s="50"/>
      <c r="N31" s="301"/>
      <c r="O31" s="301" t="s">
        <v>158</v>
      </c>
    </row>
    <row r="32" spans="1:15" ht="29.25" hidden="1" customHeight="1">
      <c r="A32" s="101" t="s">
        <v>665</v>
      </c>
      <c r="B32" s="70" t="s">
        <v>662</v>
      </c>
      <c r="C32" s="70" t="s">
        <v>692</v>
      </c>
      <c r="D32" s="70" t="s">
        <v>693</v>
      </c>
      <c r="E32" s="108" t="s">
        <v>127</v>
      </c>
      <c r="F32" s="38"/>
      <c r="G32" s="165">
        <v>70116</v>
      </c>
      <c r="H32" s="165">
        <v>604</v>
      </c>
      <c r="I32" s="412">
        <v>604</v>
      </c>
      <c r="J32" s="46" t="s">
        <v>244</v>
      </c>
      <c r="K32" s="39" t="s">
        <v>158</v>
      </c>
      <c r="L32" s="441">
        <v>70116</v>
      </c>
      <c r="M32" s="50"/>
      <c r="N32" s="301" t="s">
        <v>158</v>
      </c>
      <c r="O32" s="301" t="s">
        <v>158</v>
      </c>
    </row>
    <row r="33" spans="1:15" ht="29.25" hidden="1" customHeight="1">
      <c r="A33" s="103" t="s">
        <v>665</v>
      </c>
      <c r="B33" s="63" t="s">
        <v>662</v>
      </c>
      <c r="C33" s="63" t="s">
        <v>692</v>
      </c>
      <c r="D33" s="63" t="s">
        <v>694</v>
      </c>
      <c r="E33" s="149" t="s">
        <v>151</v>
      </c>
      <c r="F33" s="10"/>
      <c r="G33" s="150">
        <v>2073</v>
      </c>
      <c r="H33" s="150">
        <v>300</v>
      </c>
      <c r="I33" s="410">
        <v>300</v>
      </c>
      <c r="J33" s="122"/>
      <c r="K33" s="40" t="s">
        <v>158</v>
      </c>
      <c r="L33" s="441">
        <v>2073</v>
      </c>
      <c r="M33" s="50"/>
      <c r="N33" s="301" t="s">
        <v>158</v>
      </c>
      <c r="O33" s="301" t="s">
        <v>158</v>
      </c>
    </row>
    <row r="34" spans="1:15" ht="29.25" hidden="1" customHeight="1" thickBot="1">
      <c r="A34" s="102" t="s">
        <v>665</v>
      </c>
      <c r="B34" s="64" t="s">
        <v>662</v>
      </c>
      <c r="C34" s="64" t="s">
        <v>692</v>
      </c>
      <c r="D34" s="64" t="s">
        <v>695</v>
      </c>
      <c r="E34" s="105" t="s">
        <v>136</v>
      </c>
      <c r="F34" s="41"/>
      <c r="G34" s="151">
        <v>15332</v>
      </c>
      <c r="H34" s="151">
        <v>435</v>
      </c>
      <c r="I34" s="411">
        <v>435</v>
      </c>
      <c r="J34" s="42"/>
      <c r="K34" s="43" t="s">
        <v>158</v>
      </c>
      <c r="L34" s="441">
        <v>15332</v>
      </c>
      <c r="M34" s="50"/>
      <c r="N34" s="301" t="s">
        <v>158</v>
      </c>
      <c r="O34" s="301" t="s">
        <v>158</v>
      </c>
    </row>
    <row r="35" spans="1:15" ht="29.25" customHeight="1">
      <c r="A35" s="101" t="s">
        <v>665</v>
      </c>
      <c r="B35" s="70" t="s">
        <v>662</v>
      </c>
      <c r="C35" s="70" t="s">
        <v>696</v>
      </c>
      <c r="D35" s="70" t="s">
        <v>697</v>
      </c>
      <c r="E35" s="108" t="s">
        <v>196</v>
      </c>
      <c r="F35" s="38"/>
      <c r="G35" s="165">
        <v>31339</v>
      </c>
      <c r="H35" s="165">
        <v>18</v>
      </c>
      <c r="I35" s="215">
        <v>44</v>
      </c>
      <c r="J35" s="46" t="s">
        <v>246</v>
      </c>
      <c r="K35" s="39" t="s">
        <v>360</v>
      </c>
      <c r="L35" s="441">
        <v>31339</v>
      </c>
      <c r="M35" s="50"/>
      <c r="N35" s="301" t="s">
        <v>360</v>
      </c>
      <c r="O35" s="301" t="s">
        <v>360</v>
      </c>
    </row>
    <row r="36" spans="1:15" ht="29.25" customHeight="1" thickBot="1">
      <c r="A36" s="102" t="s">
        <v>665</v>
      </c>
      <c r="B36" s="64" t="s">
        <v>662</v>
      </c>
      <c r="C36" s="64" t="s">
        <v>696</v>
      </c>
      <c r="D36" s="64" t="s">
        <v>698</v>
      </c>
      <c r="E36" s="105" t="s">
        <v>196</v>
      </c>
      <c r="F36" s="41"/>
      <c r="G36" s="151">
        <v>16264</v>
      </c>
      <c r="H36" s="151">
        <v>331</v>
      </c>
      <c r="I36" s="190">
        <v>339</v>
      </c>
      <c r="J36" s="177"/>
      <c r="K36" s="43" t="s">
        <v>360</v>
      </c>
      <c r="L36" s="441">
        <v>16264</v>
      </c>
      <c r="M36" s="50"/>
      <c r="N36" s="301" t="s">
        <v>360</v>
      </c>
      <c r="O36" s="301" t="s">
        <v>360</v>
      </c>
    </row>
    <row r="37" spans="1:15" ht="29.25" hidden="1" customHeight="1">
      <c r="A37" s="101" t="s">
        <v>662</v>
      </c>
      <c r="B37" s="70" t="s">
        <v>662</v>
      </c>
      <c r="C37" s="70" t="s">
        <v>699</v>
      </c>
      <c r="D37" s="70" t="s">
        <v>700</v>
      </c>
      <c r="E37" s="108" t="s">
        <v>127</v>
      </c>
      <c r="F37" s="38"/>
      <c r="G37" s="165">
        <v>138399</v>
      </c>
      <c r="H37" s="165">
        <v>552</v>
      </c>
      <c r="I37" s="280">
        <v>552</v>
      </c>
      <c r="J37" s="46" t="s">
        <v>247</v>
      </c>
      <c r="K37" s="39" t="s">
        <v>181</v>
      </c>
      <c r="L37" s="441">
        <v>138399</v>
      </c>
      <c r="M37" s="50"/>
      <c r="N37" s="301" t="s">
        <v>181</v>
      </c>
      <c r="O37" s="301" t="s">
        <v>181</v>
      </c>
    </row>
    <row r="38" spans="1:15" ht="29.25" hidden="1" customHeight="1">
      <c r="A38" s="103" t="s">
        <v>662</v>
      </c>
      <c r="B38" s="63" t="s">
        <v>662</v>
      </c>
      <c r="C38" s="63" t="s">
        <v>699</v>
      </c>
      <c r="D38" s="63" t="s">
        <v>701</v>
      </c>
      <c r="E38" s="149" t="s">
        <v>190</v>
      </c>
      <c r="F38" s="10"/>
      <c r="G38" s="150">
        <v>30463</v>
      </c>
      <c r="H38" s="150">
        <v>384</v>
      </c>
      <c r="I38" s="214">
        <v>384</v>
      </c>
      <c r="J38" s="122"/>
      <c r="K38" s="40" t="s">
        <v>181</v>
      </c>
      <c r="L38" s="441">
        <v>30463</v>
      </c>
      <c r="M38" s="50"/>
      <c r="N38" s="301" t="s">
        <v>181</v>
      </c>
      <c r="O38" s="301" t="s">
        <v>181</v>
      </c>
    </row>
    <row r="39" spans="1:15" ht="29.25" hidden="1" customHeight="1">
      <c r="A39" s="103" t="s">
        <v>662</v>
      </c>
      <c r="B39" s="63" t="s">
        <v>662</v>
      </c>
      <c r="C39" s="63" t="s">
        <v>699</v>
      </c>
      <c r="D39" s="63" t="s">
        <v>702</v>
      </c>
      <c r="E39" s="149" t="s">
        <v>151</v>
      </c>
      <c r="F39" s="10"/>
      <c r="G39" s="150">
        <v>327</v>
      </c>
      <c r="H39" s="150">
        <v>140</v>
      </c>
      <c r="I39" s="214">
        <v>140</v>
      </c>
      <c r="J39" s="122"/>
      <c r="K39" s="40" t="s">
        <v>181</v>
      </c>
      <c r="L39" s="441">
        <v>327</v>
      </c>
      <c r="M39" s="50"/>
      <c r="N39" s="301" t="s">
        <v>181</v>
      </c>
      <c r="O39" s="301" t="s">
        <v>181</v>
      </c>
    </row>
    <row r="40" spans="1:15" ht="29.25" hidden="1" customHeight="1">
      <c r="A40" s="103" t="s">
        <v>662</v>
      </c>
      <c r="B40" s="63" t="s">
        <v>662</v>
      </c>
      <c r="C40" s="63" t="s">
        <v>699</v>
      </c>
      <c r="D40" s="63" t="s">
        <v>703</v>
      </c>
      <c r="E40" s="149" t="s">
        <v>151</v>
      </c>
      <c r="F40" s="10"/>
      <c r="G40" s="150">
        <v>1726</v>
      </c>
      <c r="H40" s="150">
        <v>33</v>
      </c>
      <c r="I40" s="214">
        <v>33</v>
      </c>
      <c r="J40" s="122"/>
      <c r="K40" s="40" t="s">
        <v>181</v>
      </c>
      <c r="L40" s="441">
        <v>1726</v>
      </c>
      <c r="M40" s="50"/>
      <c r="N40" s="301" t="s">
        <v>181</v>
      </c>
      <c r="O40" s="301" t="s">
        <v>181</v>
      </c>
    </row>
    <row r="41" spans="1:15" ht="29.25" hidden="1" customHeight="1">
      <c r="A41" s="103" t="s">
        <v>662</v>
      </c>
      <c r="B41" s="63" t="s">
        <v>662</v>
      </c>
      <c r="C41" s="63" t="s">
        <v>699</v>
      </c>
      <c r="D41" s="63" t="s">
        <v>704</v>
      </c>
      <c r="E41" s="149" t="s">
        <v>135</v>
      </c>
      <c r="F41" s="10"/>
      <c r="G41" s="150">
        <v>1140</v>
      </c>
      <c r="H41" s="150">
        <v>142</v>
      </c>
      <c r="I41" s="214">
        <v>142</v>
      </c>
      <c r="J41" s="122"/>
      <c r="K41" s="40" t="s">
        <v>181</v>
      </c>
      <c r="L41" s="441">
        <v>1140</v>
      </c>
      <c r="M41" s="50"/>
      <c r="N41" s="301" t="s">
        <v>181</v>
      </c>
      <c r="O41" s="301" t="s">
        <v>181</v>
      </c>
    </row>
    <row r="42" spans="1:15" ht="29.25" hidden="1" customHeight="1">
      <c r="A42" s="103" t="s">
        <v>662</v>
      </c>
      <c r="B42" s="63" t="s">
        <v>662</v>
      </c>
      <c r="C42" s="63" t="s">
        <v>699</v>
      </c>
      <c r="D42" s="63" t="s">
        <v>705</v>
      </c>
      <c r="E42" s="149" t="s">
        <v>135</v>
      </c>
      <c r="F42" s="10"/>
      <c r="G42" s="150">
        <v>304</v>
      </c>
      <c r="H42" s="150">
        <v>62</v>
      </c>
      <c r="I42" s="214">
        <v>62</v>
      </c>
      <c r="J42" s="122"/>
      <c r="K42" s="40" t="s">
        <v>181</v>
      </c>
      <c r="L42" s="441">
        <v>304</v>
      </c>
      <c r="M42" s="50"/>
      <c r="N42" s="301" t="s">
        <v>181</v>
      </c>
      <c r="O42" s="301" t="s">
        <v>181</v>
      </c>
    </row>
    <row r="43" spans="1:15" ht="29.25" hidden="1" customHeight="1">
      <c r="A43" s="103" t="s">
        <v>662</v>
      </c>
      <c r="B43" s="63" t="s">
        <v>662</v>
      </c>
      <c r="C43" s="63" t="s">
        <v>699</v>
      </c>
      <c r="D43" s="63" t="s">
        <v>706</v>
      </c>
      <c r="E43" s="149" t="s">
        <v>151</v>
      </c>
      <c r="F43" s="10"/>
      <c r="G43" s="150">
        <v>969</v>
      </c>
      <c r="H43" s="150">
        <v>7</v>
      </c>
      <c r="I43" s="214">
        <v>7</v>
      </c>
      <c r="J43" s="122"/>
      <c r="K43" s="40" t="s">
        <v>181</v>
      </c>
      <c r="L43" s="441">
        <v>969</v>
      </c>
      <c r="M43" s="50"/>
      <c r="N43" s="301" t="s">
        <v>181</v>
      </c>
      <c r="O43" s="301" t="s">
        <v>181</v>
      </c>
    </row>
    <row r="44" spans="1:15" ht="29.25" hidden="1" customHeight="1" thickBot="1">
      <c r="A44" s="102" t="s">
        <v>662</v>
      </c>
      <c r="B44" s="64" t="s">
        <v>662</v>
      </c>
      <c r="C44" s="64" t="s">
        <v>699</v>
      </c>
      <c r="D44" s="64" t="s">
        <v>707</v>
      </c>
      <c r="E44" s="105" t="s">
        <v>151</v>
      </c>
      <c r="F44" s="41"/>
      <c r="G44" s="151">
        <v>2436</v>
      </c>
      <c r="H44" s="151">
        <v>32</v>
      </c>
      <c r="I44" s="220">
        <v>32</v>
      </c>
      <c r="J44" s="177"/>
      <c r="K44" s="43" t="s">
        <v>181</v>
      </c>
      <c r="L44" s="441">
        <v>2436</v>
      </c>
      <c r="M44" s="50"/>
      <c r="N44" s="301" t="s">
        <v>181</v>
      </c>
      <c r="O44" s="301" t="s">
        <v>181</v>
      </c>
    </row>
    <row r="45" spans="1:15" ht="29.25" hidden="1" customHeight="1">
      <c r="A45" s="101" t="s">
        <v>665</v>
      </c>
      <c r="B45" s="70" t="s">
        <v>708</v>
      </c>
      <c r="C45" s="70" t="s">
        <v>709</v>
      </c>
      <c r="D45" s="70" t="s">
        <v>710</v>
      </c>
      <c r="E45" s="108" t="s">
        <v>196</v>
      </c>
      <c r="F45" s="38"/>
      <c r="G45" s="165">
        <v>1390782</v>
      </c>
      <c r="H45" s="165">
        <v>10</v>
      </c>
      <c r="I45" s="280">
        <v>10</v>
      </c>
      <c r="J45" s="46" t="s">
        <v>248</v>
      </c>
      <c r="K45" s="39" t="s">
        <v>180</v>
      </c>
      <c r="L45" s="441">
        <v>1390782</v>
      </c>
      <c r="M45" s="50"/>
      <c r="N45" s="301" t="s">
        <v>180</v>
      </c>
      <c r="O45" s="301" t="s">
        <v>180</v>
      </c>
    </row>
    <row r="46" spans="1:15" ht="29.25" hidden="1" customHeight="1">
      <c r="A46" s="103" t="s">
        <v>665</v>
      </c>
      <c r="B46" s="63" t="s">
        <v>708</v>
      </c>
      <c r="C46" s="63" t="s">
        <v>709</v>
      </c>
      <c r="D46" s="63" t="s">
        <v>711</v>
      </c>
      <c r="E46" s="149" t="s">
        <v>134</v>
      </c>
      <c r="F46" s="10"/>
      <c r="G46" s="150">
        <v>11875</v>
      </c>
      <c r="H46" s="150">
        <v>181</v>
      </c>
      <c r="I46" s="214">
        <v>181</v>
      </c>
      <c r="J46" s="122"/>
      <c r="K46" s="40" t="s">
        <v>180</v>
      </c>
      <c r="L46" s="441">
        <v>11875</v>
      </c>
      <c r="M46" s="50"/>
      <c r="N46" s="301" t="s">
        <v>180</v>
      </c>
      <c r="O46" s="301" t="s">
        <v>180</v>
      </c>
    </row>
    <row r="47" spans="1:15" ht="29.25" hidden="1" customHeight="1" thickBot="1">
      <c r="A47" s="102" t="s">
        <v>665</v>
      </c>
      <c r="B47" s="64" t="s">
        <v>708</v>
      </c>
      <c r="C47" s="64" t="s">
        <v>709</v>
      </c>
      <c r="D47" s="64" t="s">
        <v>712</v>
      </c>
      <c r="E47" s="105" t="s">
        <v>196</v>
      </c>
      <c r="F47" s="41"/>
      <c r="G47" s="151">
        <v>89330</v>
      </c>
      <c r="H47" s="151">
        <v>106</v>
      </c>
      <c r="I47" s="220">
        <v>106</v>
      </c>
      <c r="J47" s="177"/>
      <c r="K47" s="43" t="s">
        <v>180</v>
      </c>
      <c r="L47" s="441">
        <v>89330</v>
      </c>
      <c r="M47" s="50"/>
      <c r="N47" s="301" t="s">
        <v>180</v>
      </c>
      <c r="O47" s="301" t="s">
        <v>180</v>
      </c>
    </row>
    <row r="48" spans="1:15" ht="21.75" customHeight="1">
      <c r="A48" s="97"/>
      <c r="B48" s="97"/>
      <c r="C48" s="97"/>
      <c r="D48" s="1"/>
      <c r="E48" s="1"/>
      <c r="G48" s="1"/>
      <c r="H48" s="1"/>
      <c r="I48" s="1"/>
      <c r="J48" s="1"/>
      <c r="K48" s="1"/>
    </row>
    <row r="49" spans="1:11">
      <c r="A49" s="97"/>
      <c r="B49" s="97"/>
      <c r="C49" s="97"/>
      <c r="D49" s="1"/>
      <c r="E49" s="1"/>
      <c r="G49" s="1"/>
      <c r="H49" s="1"/>
      <c r="I49" s="1"/>
      <c r="J49" s="1"/>
      <c r="K49" s="1"/>
    </row>
    <row r="50" spans="1:11">
      <c r="D50" s="1"/>
      <c r="E50" s="1"/>
      <c r="G50" s="1"/>
      <c r="H50" s="1"/>
      <c r="I50" s="1"/>
      <c r="J50" s="1"/>
      <c r="K50" s="1"/>
    </row>
    <row r="51" spans="1:11">
      <c r="C51" s="50"/>
      <c r="D51" s="1"/>
      <c r="E51" s="1"/>
      <c r="G51" s="1"/>
      <c r="H51" s="1"/>
      <c r="I51" s="1"/>
      <c r="J51" s="1"/>
      <c r="K51" s="1"/>
    </row>
    <row r="52" spans="1:11">
      <c r="C52" s="50"/>
      <c r="D52" s="1"/>
      <c r="E52" s="1"/>
      <c r="G52" s="1"/>
      <c r="H52" s="1"/>
      <c r="I52" s="1"/>
      <c r="J52" s="1"/>
      <c r="K52" s="1"/>
    </row>
    <row r="53" spans="1:11">
      <c r="C53" s="50"/>
      <c r="D53" s="1"/>
      <c r="E53" s="1"/>
      <c r="G53" s="1"/>
      <c r="H53" s="1"/>
      <c r="I53" s="1"/>
      <c r="J53" s="1"/>
      <c r="K53" s="1"/>
    </row>
    <row r="54" spans="1:11">
      <c r="C54" s="50"/>
      <c r="D54" s="1"/>
      <c r="E54" s="1"/>
      <c r="G54" s="1"/>
      <c r="H54" s="1"/>
      <c r="I54" s="1"/>
      <c r="J54" s="1"/>
      <c r="K54" s="1"/>
    </row>
    <row r="55" spans="1:11">
      <c r="C55" s="50"/>
      <c r="D55" s="1"/>
      <c r="E55" s="1"/>
      <c r="G55" s="1"/>
      <c r="H55" s="1"/>
      <c r="I55" s="1"/>
      <c r="J55" s="1"/>
      <c r="K55" s="1"/>
    </row>
    <row r="56" spans="1:11">
      <c r="C56" s="50"/>
      <c r="D56" s="1"/>
      <c r="E56" s="1"/>
      <c r="G56" s="1"/>
      <c r="H56" s="1"/>
      <c r="I56" s="1"/>
      <c r="J56" s="1"/>
      <c r="K56" s="1"/>
    </row>
  </sheetData>
  <sheetProtection autoFilter="0"/>
  <mergeCells count="6">
    <mergeCell ref="A1:K1"/>
    <mergeCell ref="A3:D3"/>
    <mergeCell ref="E3:F4"/>
    <mergeCell ref="G3:I3"/>
    <mergeCell ref="J3:J4"/>
    <mergeCell ref="K3:K4"/>
  </mergeCells>
  <phoneticPr fontId="3" type="noConversion"/>
  <dataValidations count="2">
    <dataValidation allowBlank="1" showInputMessage="1" showErrorMessage="1" promptTitle="자동 입력됨." prompt="우측&quot;지번,지목,시행면적,지적면적,주소,성명&quot;등을 입력하면 자동 입력됨" sqref="A45:C47 IN7:IP47 A7:C36 SJ7:SL47 ACF7:ACH47 AMB7:AMD47 AVX7:AVZ47 BFT7:BFV47 BPP7:BPR47 BZL7:BZN47 CJH7:CJJ47 CTD7:CTF47 DCZ7:DDB47 DMV7:DMX47 DWR7:DWT47 EGN7:EGP47 EQJ7:EQL47 FAF7:FAH47 FKB7:FKD47 FTX7:FTZ47 GDT7:GDV47 GNP7:GNR47 GXL7:GXN47 HHH7:HHJ47 HRD7:HRF47 IAZ7:IBB47 IKV7:IKX47 IUR7:IUT47 JEN7:JEP47 JOJ7:JOL47 JYF7:JYH47 KIB7:KID47 KRX7:KRZ47 LBT7:LBV47 LLP7:LLR47 LVL7:LVN47 MFH7:MFJ47 MPD7:MPF47 MYZ7:MZB47 NIV7:NIX47 NSR7:NST47 OCN7:OCP47 OMJ7:OML47 OWF7:OWH47 PGB7:PGD47 PPX7:PPZ47 PZT7:PZV47 QJP7:QJR47 QTL7:QTN47 RDH7:RDJ47 RND7:RNF47 RWZ7:RXB47 SGV7:SGX47 SQR7:SQT47 TAN7:TAP47 TKJ7:TKL47 TUF7:TUH47 UEB7:UED47 UNX7:UNZ47 UXT7:UXV47 VHP7:VHR47 VRL7:VRN47 WBH7:WBJ47 WLD7:WLF47 WUZ7:WVB47"/>
    <dataValidation allowBlank="1" showErrorMessage="1" promptTitle="자동 입력됨." prompt="우측&quot;지번,지목,시행면적,지적면적,주소,성명&quot;등을 입력하면 자동 입력됨" sqref="A37:C44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88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42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5.6640625" style="2" customWidth="1"/>
    <col min="6" max="6" width="2.77734375" style="1" customWidth="1"/>
    <col min="7" max="7" width="12.5546875" style="2" customWidth="1"/>
    <col min="8" max="8" width="12.109375" style="2" customWidth="1"/>
    <col min="9" max="9" width="12.109375" style="78" customWidth="1"/>
    <col min="10" max="10" width="8.77734375" style="2" customWidth="1"/>
    <col min="11" max="11" width="10.33203125" style="6" bestFit="1" customWidth="1"/>
    <col min="12" max="14" width="8.88671875" style="1" hidden="1" customWidth="1"/>
    <col min="15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69</v>
      </c>
      <c r="B2" s="3"/>
      <c r="C2" s="3"/>
      <c r="D2" s="7"/>
      <c r="E2" s="3"/>
      <c r="F2" s="3"/>
      <c r="G2" s="3"/>
      <c r="H2" s="3"/>
      <c r="I2" s="76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48" t="s">
        <v>75</v>
      </c>
      <c r="I4" s="49" t="s">
        <v>76</v>
      </c>
      <c r="J4" s="468"/>
      <c r="K4" s="470"/>
    </row>
    <row r="5" spans="1:23" s="12" customFormat="1" ht="24.95" customHeight="1">
      <c r="A5" s="303" t="s">
        <v>13</v>
      </c>
      <c r="B5" s="79"/>
      <c r="C5" s="79"/>
      <c r="D5" s="80"/>
      <c r="E5" s="81">
        <f>COUNTA(G7:G32)</f>
        <v>26</v>
      </c>
      <c r="F5" s="91" t="s">
        <v>11</v>
      </c>
      <c r="G5" s="83">
        <f>SUM(G7:G32)</f>
        <v>5846587</v>
      </c>
      <c r="H5" s="83">
        <f>SUM(H7:H32)</f>
        <v>7502</v>
      </c>
      <c r="I5" s="218">
        <f>SUM(I7:I32)</f>
        <v>7753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COUNT(G7:G9,G12,G25)</f>
        <v>5</v>
      </c>
      <c r="F6" s="309" t="s">
        <v>11</v>
      </c>
      <c r="G6" s="310">
        <f>SUM(G7:G9,G12,G25)</f>
        <v>4716287</v>
      </c>
      <c r="H6" s="310">
        <f t="shared" ref="H6:I6" si="0">SUM(H7:H9,H12,H25)</f>
        <v>3047</v>
      </c>
      <c r="I6" s="310">
        <f t="shared" si="0"/>
        <v>3298</v>
      </c>
      <c r="J6" s="311"/>
      <c r="K6" s="217"/>
    </row>
    <row r="7" spans="1:23" s="12" customFormat="1" ht="29.25" customHeight="1" thickBot="1">
      <c r="A7" s="169" t="s">
        <v>715</v>
      </c>
      <c r="B7" s="170" t="s">
        <v>716</v>
      </c>
      <c r="C7" s="170" t="s">
        <v>717</v>
      </c>
      <c r="D7" s="170" t="s">
        <v>718</v>
      </c>
      <c r="E7" s="159" t="s">
        <v>127</v>
      </c>
      <c r="F7" s="44"/>
      <c r="G7" s="160">
        <v>42055</v>
      </c>
      <c r="H7" s="160">
        <v>1085</v>
      </c>
      <c r="I7" s="191">
        <v>1082</v>
      </c>
      <c r="J7" s="178" t="s">
        <v>197</v>
      </c>
      <c r="K7" s="45" t="s">
        <v>103</v>
      </c>
      <c r="L7" s="441">
        <v>42055</v>
      </c>
      <c r="M7" s="409"/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customHeight="1">
      <c r="A8" s="101" t="s">
        <v>719</v>
      </c>
      <c r="B8" s="70" t="s">
        <v>716</v>
      </c>
      <c r="C8" s="70" t="s">
        <v>720</v>
      </c>
      <c r="D8" s="70" t="s">
        <v>721</v>
      </c>
      <c r="E8" s="108" t="s">
        <v>127</v>
      </c>
      <c r="F8" s="38"/>
      <c r="G8" s="165">
        <v>1747439</v>
      </c>
      <c r="H8" s="165">
        <v>403</v>
      </c>
      <c r="I8" s="215">
        <v>480</v>
      </c>
      <c r="J8" s="414" t="s">
        <v>233</v>
      </c>
      <c r="K8" s="39" t="s">
        <v>86</v>
      </c>
      <c r="L8" s="441">
        <v>1747439</v>
      </c>
      <c r="M8" s="409"/>
      <c r="N8" s="301" t="s">
        <v>86</v>
      </c>
      <c r="O8" s="301" t="s">
        <v>86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 thickBot="1">
      <c r="A9" s="102" t="s">
        <v>719</v>
      </c>
      <c r="B9" s="64" t="s">
        <v>716</v>
      </c>
      <c r="C9" s="64" t="s">
        <v>720</v>
      </c>
      <c r="D9" s="64" t="s">
        <v>722</v>
      </c>
      <c r="E9" s="105" t="s">
        <v>127</v>
      </c>
      <c r="F9" s="41"/>
      <c r="G9" s="151">
        <v>95229</v>
      </c>
      <c r="H9" s="151">
        <v>5</v>
      </c>
      <c r="I9" s="190">
        <v>37</v>
      </c>
      <c r="J9" s="47"/>
      <c r="K9" s="43" t="s">
        <v>86</v>
      </c>
      <c r="L9" s="441">
        <v>95229</v>
      </c>
      <c r="M9" s="409"/>
      <c r="N9" s="301" t="s">
        <v>86</v>
      </c>
      <c r="O9" s="301" t="s">
        <v>86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hidden="1" customHeight="1">
      <c r="A10" s="101" t="s">
        <v>719</v>
      </c>
      <c r="B10" s="70" t="s">
        <v>723</v>
      </c>
      <c r="C10" s="70" t="s">
        <v>724</v>
      </c>
      <c r="D10" s="70" t="s">
        <v>725</v>
      </c>
      <c r="E10" s="108" t="s">
        <v>127</v>
      </c>
      <c r="F10" s="38"/>
      <c r="G10" s="165">
        <v>24661</v>
      </c>
      <c r="H10" s="165">
        <v>836</v>
      </c>
      <c r="I10" s="280">
        <v>836</v>
      </c>
      <c r="J10" s="414" t="s">
        <v>236</v>
      </c>
      <c r="K10" s="39" t="s">
        <v>86</v>
      </c>
      <c r="L10" s="441">
        <v>24661</v>
      </c>
      <c r="M10" s="409"/>
      <c r="N10" s="301" t="s">
        <v>86</v>
      </c>
      <c r="O10" s="301" t="s">
        <v>86</v>
      </c>
      <c r="Q10" s="427" t="s">
        <v>180</v>
      </c>
      <c r="R10" s="216">
        <f>COUNTIF($N$7:$N$71,"사후관리")+COUNTIF($N$7:$N$71,"사후관리 추가")</f>
        <v>0</v>
      </c>
      <c r="S10" s="216">
        <f>SUMIF($K$7:$K$71,"사후관리",$L$7:$L$71)+SUMIF($K$7:$K$71,"사후관리 추가",$L$7:$L$71)</f>
        <v>0</v>
      </c>
      <c r="T10" s="216">
        <f>SUMIF($K$7:$K$71,"사후관리",$H$7:$H$71)+SUMIF($K$7:$K$71,"사후관리 추가",$H$7:$H$71)</f>
        <v>0</v>
      </c>
      <c r="U10" s="216">
        <f>COUNTIF($O$7:$O$71,"사후관리")+COUNTIF($O$7:$O$71,"사후관리 추가")</f>
        <v>0</v>
      </c>
      <c r="V10" s="216">
        <f>SUMIF($K$7:$K$71,"사후관리",$G$7:$G$71)+SUMIF($K$7:$K$71,"사후관리",$G$7:$G$71)</f>
        <v>0</v>
      </c>
      <c r="W10" s="428">
        <f>SUMIF($K$7:$K$71,"사후관리",$I$7:$I$71)+SUMIF($K$7:$K$71,"사후관리 추가",$I$7:$I$71)</f>
        <v>0</v>
      </c>
    </row>
    <row r="11" spans="1:23" s="12" customFormat="1" ht="29.25" hidden="1" customHeight="1" thickBot="1">
      <c r="A11" s="102" t="s">
        <v>719</v>
      </c>
      <c r="B11" s="64" t="s">
        <v>723</v>
      </c>
      <c r="C11" s="64" t="s">
        <v>724</v>
      </c>
      <c r="D11" s="64" t="s">
        <v>726</v>
      </c>
      <c r="E11" s="105" t="s">
        <v>151</v>
      </c>
      <c r="F11" s="41"/>
      <c r="G11" s="151">
        <v>2324</v>
      </c>
      <c r="H11" s="151">
        <v>1</v>
      </c>
      <c r="I11" s="220">
        <v>1</v>
      </c>
      <c r="J11" s="47"/>
      <c r="K11" s="43" t="s">
        <v>86</v>
      </c>
      <c r="L11" s="441">
        <v>2324</v>
      </c>
      <c r="M11" s="409"/>
      <c r="N11" s="301" t="s">
        <v>86</v>
      </c>
      <c r="O11" s="301" t="s">
        <v>86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customHeight="1" thickBot="1">
      <c r="A12" s="169" t="s">
        <v>719</v>
      </c>
      <c r="B12" s="170" t="s">
        <v>723</v>
      </c>
      <c r="C12" s="170" t="s">
        <v>727</v>
      </c>
      <c r="D12" s="170" t="s">
        <v>728</v>
      </c>
      <c r="E12" s="159" t="s">
        <v>127</v>
      </c>
      <c r="F12" s="44"/>
      <c r="G12" s="160">
        <v>2732407</v>
      </c>
      <c r="H12" s="160">
        <v>888</v>
      </c>
      <c r="I12" s="191">
        <v>932</v>
      </c>
      <c r="J12" s="178" t="s">
        <v>198</v>
      </c>
      <c r="K12" s="45" t="s">
        <v>86</v>
      </c>
      <c r="L12" s="441">
        <v>2732407</v>
      </c>
      <c r="M12" s="409"/>
      <c r="N12" s="301" t="s">
        <v>86</v>
      </c>
      <c r="O12" s="301" t="s">
        <v>86</v>
      </c>
      <c r="Q12" s="427" t="s">
        <v>774</v>
      </c>
      <c r="R12" s="216">
        <f>COUNTIF($N$7:$N$71,"산지사방")</f>
        <v>1</v>
      </c>
      <c r="S12" s="216">
        <f>SUMIF($K$7:$K$71,"산지사방",$L$7:$L$71)</f>
        <v>126576</v>
      </c>
      <c r="T12" s="216">
        <f>SUMIF($K$7:$K$71,"산지사방",$H$7:$H$71)</f>
        <v>620</v>
      </c>
      <c r="U12" s="216">
        <f>COUNTIF($O$7:$O$71,"산지사방")</f>
        <v>1</v>
      </c>
      <c r="V12" s="216">
        <f>SUMIF($K$7:$K$71,"산지사방",$G$7:$G$71)</f>
        <v>126576</v>
      </c>
      <c r="W12" s="428">
        <f>SUMIF($K$7:$K$71,"산지사방",$I$7:$I$71)</f>
        <v>620</v>
      </c>
    </row>
    <row r="13" spans="1:23" s="12" customFormat="1" ht="29.25" hidden="1" customHeight="1">
      <c r="A13" s="101" t="s">
        <v>719</v>
      </c>
      <c r="B13" s="70" t="s">
        <v>729</v>
      </c>
      <c r="C13" s="70" t="s">
        <v>730</v>
      </c>
      <c r="D13" s="70" t="s">
        <v>731</v>
      </c>
      <c r="E13" s="108" t="s">
        <v>127</v>
      </c>
      <c r="F13" s="38"/>
      <c r="G13" s="165">
        <v>391934</v>
      </c>
      <c r="H13" s="165">
        <v>70</v>
      </c>
      <c r="I13" s="280">
        <v>70</v>
      </c>
      <c r="J13" s="414" t="s">
        <v>241</v>
      </c>
      <c r="K13" s="39" t="s">
        <v>158</v>
      </c>
      <c r="L13" s="441">
        <v>391934</v>
      </c>
      <c r="M13" s="409"/>
      <c r="N13" s="301" t="s">
        <v>158</v>
      </c>
      <c r="O13" s="301" t="s">
        <v>158</v>
      </c>
      <c r="Q13" s="427" t="s">
        <v>775</v>
      </c>
      <c r="R13" s="216">
        <f>COUNTIF($N$7:$N$71,"사방댐")</f>
        <v>18</v>
      </c>
      <c r="S13" s="216">
        <f>SUMIF($K$7:$K$71,"사방댐",$L$7:$L$71)</f>
        <v>5287827</v>
      </c>
      <c r="T13" s="216">
        <f>SUMIF($K$7:$K$71,"사방댐",$H$7:$H$71)</f>
        <v>6269</v>
      </c>
      <c r="U13" s="216">
        <f>COUNTIF($O$7:$O$71,"사방댐")</f>
        <v>18</v>
      </c>
      <c r="V13" s="216">
        <f>SUMIF($K$7:$K$71,"사방댐",$G$7:$G$71)</f>
        <v>5287827</v>
      </c>
      <c r="W13" s="428">
        <f>SUMIF($K$7:$K$71,"사방댐",$I$7:$I$71)</f>
        <v>6520</v>
      </c>
    </row>
    <row r="14" spans="1:23" s="12" customFormat="1" ht="29.25" hidden="1" customHeight="1">
      <c r="A14" s="103" t="s">
        <v>719</v>
      </c>
      <c r="B14" s="63" t="s">
        <v>729</v>
      </c>
      <c r="C14" s="63" t="s">
        <v>730</v>
      </c>
      <c r="D14" s="63" t="s">
        <v>732</v>
      </c>
      <c r="E14" s="149" t="s">
        <v>135</v>
      </c>
      <c r="F14" s="10"/>
      <c r="G14" s="150">
        <v>126</v>
      </c>
      <c r="H14" s="150">
        <v>31</v>
      </c>
      <c r="I14" s="214">
        <v>31</v>
      </c>
      <c r="J14" s="17"/>
      <c r="K14" s="40" t="s">
        <v>158</v>
      </c>
      <c r="L14" s="441">
        <v>126</v>
      </c>
      <c r="M14" s="409"/>
      <c r="N14" s="301" t="s">
        <v>158</v>
      </c>
      <c r="O14" s="301" t="s">
        <v>158</v>
      </c>
      <c r="Q14" s="427" t="s">
        <v>776</v>
      </c>
      <c r="R14" s="216">
        <f>COUNTIF($N$7:$N$71,"계류보전")</f>
        <v>7</v>
      </c>
      <c r="S14" s="216">
        <f>SUMIF($K$7:$K$71,"계류보전",$L$7:$L$71)</f>
        <v>432184</v>
      </c>
      <c r="T14" s="216">
        <f>SUMIF($K$7:$K$71,"계류보전",$H$7:$H$71)</f>
        <v>613</v>
      </c>
      <c r="U14" s="216">
        <f>COUNTIF($O$7:$O$71,"계류보전")</f>
        <v>7</v>
      </c>
      <c r="V14" s="216">
        <f>SUMIF($K$7:$K$71,"계류보전",$G$7:$G$71)</f>
        <v>432184</v>
      </c>
      <c r="W14" s="428">
        <f>SUMIF($K$7:$K$71,"계류보전",$I$7:$I$71)</f>
        <v>613</v>
      </c>
    </row>
    <row r="15" spans="1:23" ht="29.25" hidden="1" customHeight="1" thickBot="1">
      <c r="A15" s="103" t="s">
        <v>719</v>
      </c>
      <c r="B15" s="63" t="s">
        <v>729</v>
      </c>
      <c r="C15" s="63" t="s">
        <v>730</v>
      </c>
      <c r="D15" s="63" t="s">
        <v>733</v>
      </c>
      <c r="E15" s="149" t="s">
        <v>135</v>
      </c>
      <c r="F15" s="10"/>
      <c r="G15" s="179">
        <v>235</v>
      </c>
      <c r="H15" s="150">
        <v>147</v>
      </c>
      <c r="I15" s="214">
        <v>147</v>
      </c>
      <c r="J15" s="17"/>
      <c r="K15" s="40" t="s">
        <v>158</v>
      </c>
      <c r="L15" s="446">
        <v>235</v>
      </c>
      <c r="M15" s="50"/>
      <c r="N15" s="301" t="s">
        <v>158</v>
      </c>
      <c r="O15" s="301" t="s">
        <v>158</v>
      </c>
      <c r="Q15" s="429"/>
      <c r="R15" s="430">
        <f t="shared" ref="R15:W15" si="1">SUM(R8:R14)</f>
        <v>26</v>
      </c>
      <c r="S15" s="430">
        <f t="shared" si="1"/>
        <v>5846587</v>
      </c>
      <c r="T15" s="431">
        <f t="shared" si="1"/>
        <v>7502</v>
      </c>
      <c r="U15" s="432">
        <f t="shared" si="1"/>
        <v>26</v>
      </c>
      <c r="V15" s="433">
        <f t="shared" si="1"/>
        <v>5846587</v>
      </c>
      <c r="W15" s="434">
        <f t="shared" si="1"/>
        <v>7753</v>
      </c>
    </row>
    <row r="16" spans="1:23" ht="29.25" hidden="1" customHeight="1">
      <c r="A16" s="110" t="s">
        <v>719</v>
      </c>
      <c r="B16" s="63" t="s">
        <v>729</v>
      </c>
      <c r="C16" s="63" t="s">
        <v>730</v>
      </c>
      <c r="D16" s="111" t="s">
        <v>734</v>
      </c>
      <c r="E16" s="147" t="s">
        <v>135</v>
      </c>
      <c r="F16" s="10"/>
      <c r="G16" s="179">
        <v>376</v>
      </c>
      <c r="H16" s="179">
        <v>57</v>
      </c>
      <c r="I16" s="415">
        <v>57</v>
      </c>
      <c r="J16" s="17"/>
      <c r="K16" s="40" t="s">
        <v>158</v>
      </c>
      <c r="L16" s="446">
        <v>376</v>
      </c>
      <c r="M16" s="50"/>
      <c r="N16" s="301" t="s">
        <v>158</v>
      </c>
      <c r="O16" s="301" t="s">
        <v>158</v>
      </c>
    </row>
    <row r="17" spans="1:15" ht="29.25" hidden="1" customHeight="1">
      <c r="A17" s="110" t="s">
        <v>719</v>
      </c>
      <c r="B17" s="63" t="s">
        <v>729</v>
      </c>
      <c r="C17" s="63" t="s">
        <v>730</v>
      </c>
      <c r="D17" s="111" t="s">
        <v>735</v>
      </c>
      <c r="E17" s="147" t="s">
        <v>736</v>
      </c>
      <c r="F17" s="10"/>
      <c r="G17" s="179">
        <v>936</v>
      </c>
      <c r="H17" s="179">
        <v>8</v>
      </c>
      <c r="I17" s="415">
        <v>8</v>
      </c>
      <c r="J17" s="17"/>
      <c r="K17" s="40" t="s">
        <v>158</v>
      </c>
      <c r="L17" s="446">
        <v>936</v>
      </c>
      <c r="M17" s="50"/>
      <c r="N17" s="301" t="s">
        <v>158</v>
      </c>
      <c r="O17" s="301" t="s">
        <v>158</v>
      </c>
    </row>
    <row r="18" spans="1:15" ht="29.25" hidden="1" customHeight="1">
      <c r="A18" s="110" t="s">
        <v>719</v>
      </c>
      <c r="B18" s="63" t="s">
        <v>729</v>
      </c>
      <c r="C18" s="63" t="s">
        <v>730</v>
      </c>
      <c r="D18" s="111" t="s">
        <v>737</v>
      </c>
      <c r="E18" s="147" t="s">
        <v>190</v>
      </c>
      <c r="F18" s="10"/>
      <c r="G18" s="179">
        <v>38367</v>
      </c>
      <c r="H18" s="179">
        <v>205</v>
      </c>
      <c r="I18" s="415">
        <v>205</v>
      </c>
      <c r="J18" s="17"/>
      <c r="K18" s="40" t="s">
        <v>158</v>
      </c>
      <c r="L18" s="446">
        <v>38367</v>
      </c>
      <c r="M18" s="50"/>
      <c r="N18" s="301" t="s">
        <v>158</v>
      </c>
      <c r="O18" s="301" t="s">
        <v>158</v>
      </c>
    </row>
    <row r="19" spans="1:15" ht="29.25" hidden="1" customHeight="1" thickBot="1">
      <c r="A19" s="112" t="s">
        <v>719</v>
      </c>
      <c r="B19" s="64" t="s">
        <v>729</v>
      </c>
      <c r="C19" s="64" t="s">
        <v>730</v>
      </c>
      <c r="D19" s="113" t="s">
        <v>738</v>
      </c>
      <c r="E19" s="148" t="s">
        <v>190</v>
      </c>
      <c r="F19" s="41"/>
      <c r="G19" s="180">
        <v>210</v>
      </c>
      <c r="H19" s="180">
        <v>95</v>
      </c>
      <c r="I19" s="416">
        <v>95</v>
      </c>
      <c r="J19" s="47"/>
      <c r="K19" s="43" t="s">
        <v>158</v>
      </c>
      <c r="L19" s="446">
        <v>210</v>
      </c>
      <c r="M19" s="50"/>
      <c r="N19" s="301" t="s">
        <v>158</v>
      </c>
      <c r="O19" s="301" t="s">
        <v>158</v>
      </c>
    </row>
    <row r="20" spans="1:15" s="12" customFormat="1" ht="29.25" hidden="1" customHeight="1">
      <c r="A20" s="101" t="s">
        <v>715</v>
      </c>
      <c r="B20" s="70" t="s">
        <v>723</v>
      </c>
      <c r="C20" s="70" t="s">
        <v>724</v>
      </c>
      <c r="D20" s="70" t="s">
        <v>739</v>
      </c>
      <c r="E20" s="108" t="s">
        <v>127</v>
      </c>
      <c r="F20" s="38"/>
      <c r="G20" s="165">
        <v>39372</v>
      </c>
      <c r="H20" s="165">
        <v>446</v>
      </c>
      <c r="I20" s="280">
        <v>446</v>
      </c>
      <c r="J20" s="414" t="s">
        <v>244</v>
      </c>
      <c r="K20" s="39" t="s">
        <v>181</v>
      </c>
      <c r="L20" s="441">
        <v>39372</v>
      </c>
      <c r="M20" s="409"/>
      <c r="N20" s="301" t="s">
        <v>181</v>
      </c>
      <c r="O20" s="301" t="s">
        <v>181</v>
      </c>
    </row>
    <row r="21" spans="1:15" s="12" customFormat="1" ht="29.25" hidden="1" customHeight="1">
      <c r="A21" s="103" t="s">
        <v>715</v>
      </c>
      <c r="B21" s="63" t="s">
        <v>723</v>
      </c>
      <c r="C21" s="63" t="s">
        <v>724</v>
      </c>
      <c r="D21" s="63" t="s">
        <v>351</v>
      </c>
      <c r="E21" s="149" t="s">
        <v>127</v>
      </c>
      <c r="F21" s="10"/>
      <c r="G21" s="150">
        <v>108992</v>
      </c>
      <c r="H21" s="150">
        <v>4</v>
      </c>
      <c r="I21" s="214">
        <v>4</v>
      </c>
      <c r="J21" s="17"/>
      <c r="K21" s="40" t="s">
        <v>181</v>
      </c>
      <c r="L21" s="441">
        <v>108992</v>
      </c>
      <c r="M21" s="409"/>
      <c r="N21" s="301" t="s">
        <v>181</v>
      </c>
      <c r="O21" s="301" t="s">
        <v>181</v>
      </c>
    </row>
    <row r="22" spans="1:15" s="12" customFormat="1" ht="29.25" hidden="1" customHeight="1">
      <c r="A22" s="103" t="s">
        <v>715</v>
      </c>
      <c r="B22" s="63" t="s">
        <v>723</v>
      </c>
      <c r="C22" s="63" t="s">
        <v>724</v>
      </c>
      <c r="D22" s="63" t="s">
        <v>740</v>
      </c>
      <c r="E22" s="149" t="s">
        <v>741</v>
      </c>
      <c r="F22" s="10"/>
      <c r="G22" s="150">
        <v>211494</v>
      </c>
      <c r="H22" s="150">
        <v>233</v>
      </c>
      <c r="I22" s="214">
        <v>233</v>
      </c>
      <c r="J22" s="17"/>
      <c r="K22" s="40" t="s">
        <v>181</v>
      </c>
      <c r="L22" s="441">
        <v>211494</v>
      </c>
      <c r="M22" s="409"/>
      <c r="N22" s="301" t="s">
        <v>181</v>
      </c>
      <c r="O22" s="301" t="s">
        <v>181</v>
      </c>
    </row>
    <row r="23" spans="1:15" s="12" customFormat="1" ht="29.25" hidden="1" customHeight="1">
      <c r="A23" s="103" t="s">
        <v>715</v>
      </c>
      <c r="B23" s="63" t="s">
        <v>723</v>
      </c>
      <c r="C23" s="63" t="s">
        <v>724</v>
      </c>
      <c r="D23" s="63" t="s">
        <v>742</v>
      </c>
      <c r="E23" s="149" t="s">
        <v>136</v>
      </c>
      <c r="F23" s="10"/>
      <c r="G23" s="150">
        <v>4266</v>
      </c>
      <c r="H23" s="150">
        <v>408</v>
      </c>
      <c r="I23" s="214">
        <v>408</v>
      </c>
      <c r="J23" s="17"/>
      <c r="K23" s="40" t="s">
        <v>181</v>
      </c>
      <c r="L23" s="441">
        <v>4266</v>
      </c>
      <c r="M23" s="409"/>
      <c r="N23" s="301" t="s">
        <v>181</v>
      </c>
      <c r="O23" s="301" t="s">
        <v>181</v>
      </c>
    </row>
    <row r="24" spans="1:15" s="12" customFormat="1" ht="29.25" hidden="1" customHeight="1" thickBot="1">
      <c r="A24" s="102" t="s">
        <v>715</v>
      </c>
      <c r="B24" s="64" t="s">
        <v>747</v>
      </c>
      <c r="C24" s="64" t="s">
        <v>748</v>
      </c>
      <c r="D24" s="64" t="s">
        <v>749</v>
      </c>
      <c r="E24" s="105" t="s">
        <v>750</v>
      </c>
      <c r="F24" s="41"/>
      <c r="G24" s="151">
        <v>2737</v>
      </c>
      <c r="H24" s="151">
        <v>175</v>
      </c>
      <c r="I24" s="220">
        <v>175</v>
      </c>
      <c r="J24" s="47"/>
      <c r="K24" s="43" t="s">
        <v>181</v>
      </c>
      <c r="L24" s="441">
        <v>2737</v>
      </c>
      <c r="M24" s="409"/>
      <c r="N24" s="301" t="s">
        <v>181</v>
      </c>
      <c r="O24" s="301" t="s">
        <v>181</v>
      </c>
    </row>
    <row r="25" spans="1:15" s="12" customFormat="1" ht="29.25" customHeight="1" thickBot="1">
      <c r="A25" s="169" t="s">
        <v>719</v>
      </c>
      <c r="B25" s="170" t="s">
        <v>743</v>
      </c>
      <c r="C25" s="170" t="s">
        <v>744</v>
      </c>
      <c r="D25" s="170" t="s">
        <v>745</v>
      </c>
      <c r="E25" s="159" t="s">
        <v>136</v>
      </c>
      <c r="F25" s="44" t="s">
        <v>746</v>
      </c>
      <c r="G25" s="160">
        <v>99157</v>
      </c>
      <c r="H25" s="160">
        <v>666</v>
      </c>
      <c r="I25" s="191">
        <v>767</v>
      </c>
      <c r="J25" s="178" t="s">
        <v>246</v>
      </c>
      <c r="K25" s="45" t="s">
        <v>181</v>
      </c>
      <c r="L25" s="441">
        <v>99157</v>
      </c>
      <c r="M25" s="409"/>
      <c r="N25" s="301" t="s">
        <v>181</v>
      </c>
      <c r="O25" s="301" t="s">
        <v>181</v>
      </c>
    </row>
    <row r="26" spans="1:15" s="12" customFormat="1" ht="29.25" hidden="1" customHeight="1" thickBot="1">
      <c r="A26" s="158" t="s">
        <v>121</v>
      </c>
      <c r="B26" s="159" t="s">
        <v>723</v>
      </c>
      <c r="C26" s="159" t="s">
        <v>751</v>
      </c>
      <c r="D26" s="159" t="s">
        <v>752</v>
      </c>
      <c r="E26" s="159" t="s">
        <v>127</v>
      </c>
      <c r="F26" s="44"/>
      <c r="G26" s="171">
        <v>126576</v>
      </c>
      <c r="H26" s="160">
        <v>620</v>
      </c>
      <c r="I26" s="281">
        <v>620</v>
      </c>
      <c r="J26" s="178" t="s">
        <v>247</v>
      </c>
      <c r="K26" s="45" t="s">
        <v>360</v>
      </c>
      <c r="L26" s="441">
        <v>126576</v>
      </c>
      <c r="M26" s="409"/>
      <c r="N26" s="301" t="s">
        <v>360</v>
      </c>
      <c r="O26" s="301" t="s">
        <v>360</v>
      </c>
    </row>
    <row r="27" spans="1:15" s="12" customFormat="1" ht="29.25" hidden="1" customHeight="1">
      <c r="A27" s="101" t="s">
        <v>719</v>
      </c>
      <c r="B27" s="70" t="s">
        <v>719</v>
      </c>
      <c r="C27" s="70" t="s">
        <v>753</v>
      </c>
      <c r="D27" s="70" t="s">
        <v>754</v>
      </c>
      <c r="E27" s="108" t="s">
        <v>136</v>
      </c>
      <c r="F27" s="38"/>
      <c r="G27" s="165">
        <v>157266</v>
      </c>
      <c r="H27" s="165">
        <v>639</v>
      </c>
      <c r="I27" s="280">
        <v>639</v>
      </c>
      <c r="J27" s="414" t="s">
        <v>248</v>
      </c>
      <c r="K27" s="39" t="s">
        <v>181</v>
      </c>
      <c r="L27" s="441">
        <v>157266</v>
      </c>
      <c r="M27" s="409"/>
      <c r="N27" s="301" t="s">
        <v>181</v>
      </c>
      <c r="O27" s="301" t="s">
        <v>181</v>
      </c>
    </row>
    <row r="28" spans="1:15" s="12" customFormat="1" ht="29.25" hidden="1" customHeight="1">
      <c r="A28" s="103" t="s">
        <v>719</v>
      </c>
      <c r="B28" s="63" t="s">
        <v>719</v>
      </c>
      <c r="C28" s="63" t="s">
        <v>753</v>
      </c>
      <c r="D28" s="63" t="s">
        <v>755</v>
      </c>
      <c r="E28" s="149" t="s">
        <v>127</v>
      </c>
      <c r="F28" s="10"/>
      <c r="G28" s="150">
        <v>12457</v>
      </c>
      <c r="H28" s="150">
        <v>53</v>
      </c>
      <c r="I28" s="214">
        <v>53</v>
      </c>
      <c r="J28" s="17"/>
      <c r="K28" s="40" t="s">
        <v>181</v>
      </c>
      <c r="L28" s="441">
        <v>12457</v>
      </c>
      <c r="M28" s="409"/>
      <c r="N28" s="301" t="s">
        <v>181</v>
      </c>
      <c r="O28" s="301" t="s">
        <v>181</v>
      </c>
    </row>
    <row r="29" spans="1:15" ht="29.25" hidden="1" customHeight="1">
      <c r="A29" s="103" t="s">
        <v>719</v>
      </c>
      <c r="B29" s="63" t="s">
        <v>719</v>
      </c>
      <c r="C29" s="63" t="s">
        <v>753</v>
      </c>
      <c r="D29" s="63" t="s">
        <v>756</v>
      </c>
      <c r="E29" s="149" t="s">
        <v>170</v>
      </c>
      <c r="F29" s="10"/>
      <c r="G29" s="150">
        <v>60</v>
      </c>
      <c r="H29" s="150">
        <v>60</v>
      </c>
      <c r="I29" s="214">
        <v>60</v>
      </c>
      <c r="J29" s="17"/>
      <c r="K29" s="40" t="s">
        <v>181</v>
      </c>
      <c r="L29" s="441">
        <v>60</v>
      </c>
      <c r="M29" s="50"/>
      <c r="N29" s="301" t="s">
        <v>181</v>
      </c>
      <c r="O29" s="301" t="s">
        <v>181</v>
      </c>
    </row>
    <row r="30" spans="1:15" ht="29.25" hidden="1" customHeight="1">
      <c r="A30" s="103" t="s">
        <v>719</v>
      </c>
      <c r="B30" s="63" t="s">
        <v>719</v>
      </c>
      <c r="C30" s="63" t="s">
        <v>753</v>
      </c>
      <c r="D30" s="63" t="s">
        <v>757</v>
      </c>
      <c r="E30" s="149" t="s">
        <v>758</v>
      </c>
      <c r="F30" s="10"/>
      <c r="G30" s="150">
        <v>3263</v>
      </c>
      <c r="H30" s="150">
        <v>302</v>
      </c>
      <c r="I30" s="214">
        <v>302</v>
      </c>
      <c r="J30" s="17"/>
      <c r="K30" s="40" t="s">
        <v>181</v>
      </c>
      <c r="L30" s="441">
        <v>3263</v>
      </c>
      <c r="M30" s="50"/>
      <c r="N30" s="301" t="s">
        <v>181</v>
      </c>
      <c r="O30" s="301" t="s">
        <v>181</v>
      </c>
    </row>
    <row r="31" spans="1:15" ht="29.25" hidden="1" customHeight="1">
      <c r="A31" s="103" t="s">
        <v>719</v>
      </c>
      <c r="B31" s="63" t="s">
        <v>719</v>
      </c>
      <c r="C31" s="63" t="s">
        <v>753</v>
      </c>
      <c r="D31" s="63" t="s">
        <v>759</v>
      </c>
      <c r="E31" s="149" t="s">
        <v>170</v>
      </c>
      <c r="F31" s="10"/>
      <c r="G31" s="150">
        <v>3031</v>
      </c>
      <c r="H31" s="150">
        <v>36</v>
      </c>
      <c r="I31" s="214">
        <v>36</v>
      </c>
      <c r="J31" s="17"/>
      <c r="K31" s="40" t="s">
        <v>181</v>
      </c>
      <c r="L31" s="441">
        <v>3031</v>
      </c>
      <c r="M31" s="50"/>
      <c r="N31" s="301" t="s">
        <v>181</v>
      </c>
      <c r="O31" s="301" t="s">
        <v>181</v>
      </c>
    </row>
    <row r="32" spans="1:15" ht="29.25" hidden="1" customHeight="1" thickBot="1">
      <c r="A32" s="102" t="s">
        <v>719</v>
      </c>
      <c r="B32" s="64" t="s">
        <v>719</v>
      </c>
      <c r="C32" s="64" t="s">
        <v>753</v>
      </c>
      <c r="D32" s="64" t="s">
        <v>760</v>
      </c>
      <c r="E32" s="105" t="s">
        <v>170</v>
      </c>
      <c r="F32" s="41"/>
      <c r="G32" s="151">
        <v>1617</v>
      </c>
      <c r="H32" s="151">
        <v>29</v>
      </c>
      <c r="I32" s="220">
        <v>29</v>
      </c>
      <c r="J32" s="47"/>
      <c r="K32" s="43" t="s">
        <v>181</v>
      </c>
      <c r="L32" s="441">
        <v>1617</v>
      </c>
      <c r="M32" s="50"/>
      <c r="N32" s="301" t="s">
        <v>181</v>
      </c>
      <c r="O32" s="301" t="s">
        <v>181</v>
      </c>
    </row>
    <row r="33" spans="1:11" ht="21.75" customHeight="1">
      <c r="A33" s="97"/>
      <c r="B33" s="97"/>
      <c r="C33" s="97"/>
      <c r="I33" s="77"/>
    </row>
    <row r="34" spans="1:11">
      <c r="A34" s="97"/>
      <c r="B34" s="97"/>
      <c r="C34" s="97"/>
      <c r="D34" s="1"/>
      <c r="E34" s="1"/>
      <c r="G34" s="1"/>
      <c r="H34" s="1"/>
      <c r="I34" s="1"/>
      <c r="J34" s="1"/>
      <c r="K34" s="1"/>
    </row>
    <row r="35" spans="1:11">
      <c r="D35" s="1"/>
      <c r="E35" s="1"/>
      <c r="G35" s="1"/>
      <c r="H35" s="1"/>
      <c r="I35" s="1"/>
      <c r="J35" s="1"/>
      <c r="K35" s="1"/>
    </row>
    <row r="36" spans="1:11">
      <c r="C36" s="50"/>
      <c r="D36" s="1"/>
      <c r="E36" s="1"/>
      <c r="G36" s="1"/>
      <c r="H36" s="1"/>
      <c r="I36" s="1"/>
      <c r="J36" s="1"/>
      <c r="K36" s="1"/>
    </row>
    <row r="37" spans="1:11">
      <c r="C37" s="50"/>
      <c r="D37" s="1"/>
      <c r="E37" s="1"/>
      <c r="G37" s="1"/>
      <c r="H37" s="1"/>
      <c r="I37" s="1"/>
      <c r="J37" s="1"/>
      <c r="K37" s="1"/>
    </row>
    <row r="38" spans="1:11">
      <c r="C38" s="50"/>
      <c r="D38" s="1"/>
      <c r="E38" s="1"/>
      <c r="G38" s="1"/>
      <c r="H38" s="1"/>
      <c r="I38" s="1"/>
      <c r="J38" s="1"/>
      <c r="K38" s="1"/>
    </row>
    <row r="39" spans="1:11">
      <c r="C39" s="50"/>
      <c r="D39" s="1"/>
      <c r="E39" s="1"/>
      <c r="G39" s="1"/>
      <c r="H39" s="1"/>
      <c r="I39" s="1"/>
      <c r="J39" s="1"/>
      <c r="K39" s="1"/>
    </row>
    <row r="40" spans="1:11">
      <c r="C40" s="50"/>
      <c r="D40" s="1"/>
      <c r="E40" s="1"/>
      <c r="G40" s="1"/>
      <c r="H40" s="1"/>
      <c r="I40" s="1"/>
      <c r="J40" s="1"/>
      <c r="K40" s="1"/>
    </row>
    <row r="41" spans="1:11">
      <c r="C41" s="50"/>
      <c r="D41" s="1"/>
      <c r="E41" s="1"/>
      <c r="G41" s="1"/>
      <c r="H41" s="1"/>
      <c r="I41" s="1"/>
      <c r="J41" s="1"/>
      <c r="K41" s="1"/>
    </row>
    <row r="42" spans="1:11">
      <c r="D42" s="1"/>
      <c r="E42" s="1"/>
      <c r="G42" s="1"/>
      <c r="H42" s="1"/>
      <c r="I42" s="1"/>
      <c r="J42" s="1"/>
      <c r="K42" s="1"/>
    </row>
  </sheetData>
  <sheetProtection autoFilter="0"/>
  <mergeCells count="6">
    <mergeCell ref="A1:K1"/>
    <mergeCell ref="A3:D3"/>
    <mergeCell ref="E3:F4"/>
    <mergeCell ref="G3:I3"/>
    <mergeCell ref="J3:J4"/>
    <mergeCell ref="K3:K4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A26:C26 IN7:IP32 WUZ7:WVB32 WLD7:WLF32 WBH7:WBJ32 VRL7:VRN32 VHP7:VHR32 UXT7:UXV32 UNX7:UNZ32 UEB7:UED32 TUF7:TUH32 TKJ7:TKL32 TAN7:TAP32 SQR7:SQT32 SGV7:SGX32 RWZ7:RXB32 RND7:RNF32 RDH7:RDJ32 QTL7:QTN32 QJP7:QJR32 PZT7:PZV32 PPX7:PPZ32 PGB7:PGD32 OWF7:OWH32 OMJ7:OML32 OCN7:OCP32 NSR7:NST32 NIV7:NIX32 MYZ7:MZB32 MPD7:MPF32 MFH7:MFJ32 LVL7:LVN32 LLP7:LLR32 LBT7:LBV32 KRX7:KRZ32 KIB7:KID32 JYF7:JYH32 JOJ7:JOL32 JEN7:JEP32 IUR7:IUT32 IKV7:IKX32 IAZ7:IBB32 HRD7:HRF32 HHH7:HHJ32 GXL7:GXN32 GNP7:GNR32 GDT7:GDV32 FTX7:FTZ32 FKB7:FKD32 FAF7:FAH32 EQJ7:EQL32 EGN7:EGP32 DWR7:DWT32 DMV7:DMX32 DCZ7:DDB32 CTD7:CTF32 CJH7:CJJ32 BZL7:BZN32 BPP7:BPR32 BFT7:BFV32 AVX7:AVZ32 AMB7:AMD32 ACF7:ACH32 SJ7:SL32 A7:C19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8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0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8" customWidth="1"/>
    <col min="2" max="2" width="9.77734375" style="18" customWidth="1"/>
    <col min="3" max="3" width="15" style="18" customWidth="1"/>
    <col min="4" max="4" width="14.6640625" style="18" customWidth="1"/>
    <col min="5" max="6" width="8" style="18" customWidth="1"/>
    <col min="7" max="8" width="8.109375" style="18" bestFit="1" customWidth="1"/>
    <col min="9" max="16384" width="8" style="18"/>
  </cols>
  <sheetData>
    <row r="1" spans="1:8" ht="25.5">
      <c r="A1" s="33" t="s">
        <v>97</v>
      </c>
    </row>
    <row r="2" spans="1:8" ht="19.5" thickBot="1">
      <c r="A2" s="19"/>
    </row>
    <row r="3" spans="1:8" ht="33" customHeight="1">
      <c r="A3" s="457" t="s">
        <v>73</v>
      </c>
      <c r="B3" s="461" t="s">
        <v>74</v>
      </c>
      <c r="C3" s="461"/>
      <c r="D3" s="461"/>
      <c r="E3" s="459" t="s">
        <v>70</v>
      </c>
    </row>
    <row r="4" spans="1:8" ht="33" customHeight="1">
      <c r="A4" s="458"/>
      <c r="B4" s="462"/>
      <c r="C4" s="462"/>
      <c r="D4" s="462"/>
      <c r="E4" s="460"/>
    </row>
    <row r="5" spans="1:8" ht="33" customHeight="1">
      <c r="A5" s="458"/>
      <c r="B5" s="21" t="s">
        <v>72</v>
      </c>
      <c r="C5" s="21" t="s">
        <v>9</v>
      </c>
      <c r="D5" s="21" t="s">
        <v>71</v>
      </c>
      <c r="E5" s="460"/>
    </row>
    <row r="6" spans="1:8" ht="33" customHeight="1">
      <c r="A6" s="22" t="s">
        <v>10</v>
      </c>
      <c r="B6" s="24" t="e">
        <f>SUM(B7:B12)</f>
        <v>#REF!</v>
      </c>
      <c r="C6" s="24" t="e">
        <f>SUM(C7:C12)</f>
        <v>#REF!</v>
      </c>
      <c r="D6" s="24" t="e">
        <f>'2015 변경내역(충주)'!#REF!</f>
        <v>#REF!</v>
      </c>
      <c r="E6" s="25"/>
      <c r="G6" s="26"/>
      <c r="H6" s="26"/>
    </row>
    <row r="7" spans="1:8" ht="33.75" customHeight="1">
      <c r="A7" s="27" t="s">
        <v>89</v>
      </c>
      <c r="B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7" s="29"/>
    </row>
    <row r="8" spans="1:8" ht="33.75" customHeight="1">
      <c r="A8" s="27" t="s">
        <v>90</v>
      </c>
      <c r="B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8" s="25"/>
    </row>
    <row r="9" spans="1:8" ht="33.75" customHeight="1">
      <c r="A9" s="27" t="s">
        <v>91</v>
      </c>
      <c r="B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9" s="25"/>
    </row>
    <row r="10" spans="1:8" ht="33.75" customHeight="1">
      <c r="A10" s="27" t="s">
        <v>92</v>
      </c>
      <c r="B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10" s="25"/>
    </row>
    <row r="11" spans="1:8" ht="33.75" customHeight="1">
      <c r="A11" s="27" t="s">
        <v>93</v>
      </c>
      <c r="B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11" s="25"/>
    </row>
    <row r="12" spans="1:8" ht="33.75" customHeight="1">
      <c r="A12" s="27" t="s">
        <v>94</v>
      </c>
      <c r="B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C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D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변경내역(진천)'!#REF!+'2015 변경내역(괴산)'!#REF!+'2015 변경내역(음성)'!#REF!+'2015 변경내역(단양)'!#REF!</f>
        <v>#REF!</v>
      </c>
      <c r="E12" s="25"/>
    </row>
    <row r="13" spans="1:8" ht="31.5" hidden="1" customHeight="1">
      <c r="A13" s="34" t="s">
        <v>95</v>
      </c>
      <c r="B13" s="32"/>
      <c r="C13" s="32"/>
      <c r="D13" s="32"/>
      <c r="E13" s="35"/>
    </row>
    <row r="20" spans="2:2">
      <c r="B20" s="130" t="s">
        <v>96</v>
      </c>
    </row>
  </sheetData>
  <mergeCells count="3">
    <mergeCell ref="A3:A5"/>
    <mergeCell ref="E3:E5"/>
    <mergeCell ref="B3:D4"/>
  </mergeCells>
  <phoneticPr fontId="11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13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8" customWidth="1"/>
    <col min="2" max="2" width="9.77734375" style="18" customWidth="1"/>
    <col min="3" max="3" width="15" style="18" customWidth="1"/>
    <col min="4" max="4" width="14.6640625" style="18" customWidth="1"/>
    <col min="5" max="6" width="8" style="18" customWidth="1"/>
    <col min="7" max="8" width="8.109375" style="18" bestFit="1" customWidth="1"/>
    <col min="9" max="16384" width="8" style="18"/>
  </cols>
  <sheetData>
    <row r="1" spans="1:8" ht="25.5">
      <c r="A1" s="33" t="s">
        <v>98</v>
      </c>
    </row>
    <row r="2" spans="1:8" ht="19.5" thickBot="1">
      <c r="A2" s="19"/>
    </row>
    <row r="3" spans="1:8" ht="33" customHeight="1">
      <c r="A3" s="457" t="s">
        <v>73</v>
      </c>
      <c r="B3" s="461" t="s">
        <v>74</v>
      </c>
      <c r="C3" s="461"/>
      <c r="D3" s="461"/>
      <c r="E3" s="459" t="s">
        <v>55</v>
      </c>
    </row>
    <row r="4" spans="1:8" ht="33" customHeight="1">
      <c r="A4" s="458"/>
      <c r="B4" s="462"/>
      <c r="C4" s="462"/>
      <c r="D4" s="462"/>
      <c r="E4" s="460"/>
    </row>
    <row r="5" spans="1:8" ht="33" customHeight="1">
      <c r="A5" s="458"/>
      <c r="B5" s="21" t="s">
        <v>59</v>
      </c>
      <c r="C5" s="21" t="s">
        <v>9</v>
      </c>
      <c r="D5" s="21" t="s">
        <v>58</v>
      </c>
      <c r="E5" s="460"/>
    </row>
    <row r="6" spans="1:8" ht="33" customHeight="1">
      <c r="A6" s="22" t="s">
        <v>10</v>
      </c>
      <c r="B6" s="24" t="e">
        <f>SUM(B7:B12)</f>
        <v>#REF!</v>
      </c>
      <c r="C6" s="24" t="e">
        <f>SUM(C7:C12)</f>
        <v>#REF!</v>
      </c>
      <c r="D6" s="24" t="e">
        <f>SUM(D7:D12)</f>
        <v>#REF!</v>
      </c>
      <c r="E6" s="25"/>
      <c r="G6" s="26"/>
      <c r="H6" s="26"/>
    </row>
    <row r="7" spans="1:8" ht="33.75" customHeight="1">
      <c r="A7" s="27" t="s">
        <v>89</v>
      </c>
      <c r="B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변경내역(진천)'!L8+'2015 변경내역(괴산)'!#REF!+'2015 변경내역(음성)'!L8+'2015 변경내역(단양)'!L8</f>
        <v>#REF!</v>
      </c>
      <c r="C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변경내역(진천)'!M8+'2015 변경내역(괴산)'!#REF!+'2015 변경내역(음성)'!M8+'2015 변경내역(단양)'!M8</f>
        <v>#REF!</v>
      </c>
      <c r="D7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변경내역(진천)'!N8+'2015 변경내역(괴산)'!#REF!+'2015 변경내역(음성)'!N8+'2015 변경내역(단양)'!N8</f>
        <v>#REF!</v>
      </c>
      <c r="E7" s="29"/>
    </row>
    <row r="8" spans="1:8" ht="33.75" customHeight="1">
      <c r="A8" s="27" t="s">
        <v>90</v>
      </c>
      <c r="B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변경내역(진천)'!L9+'2015 변경내역(괴산)'!#REF!+'2015 변경내역(음성)'!L11+'2015 변경내역(단양)'!L9</f>
        <v>#REF!</v>
      </c>
      <c r="C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변경내역(진천)'!M9+'2015 변경내역(괴산)'!#REF!+'2015 변경내역(음성)'!M11+'2015 변경내역(단양)'!M9</f>
        <v>#REF!</v>
      </c>
      <c r="D8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변경내역(진천)'!N9+'2015 변경내역(괴산)'!#REF!+'2015 변경내역(음성)'!N11+'2015 변경내역(단양)'!N9</f>
        <v>#REF!</v>
      </c>
      <c r="E8" s="25"/>
    </row>
    <row r="9" spans="1:8" ht="33.75" customHeight="1">
      <c r="A9" s="27" t="s">
        <v>91</v>
      </c>
      <c r="B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변경내역(진천)'!L11+'2015 변경내역(괴산)'!#REF!+'2015 변경내역(음성)'!L12+'2015 변경내역(단양)'!L10</f>
        <v>#REF!</v>
      </c>
      <c r="C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변경내역(진천)'!M11+'2015 변경내역(괴산)'!#REF!+'2015 변경내역(음성)'!M12+'2015 변경내역(단양)'!M10</f>
        <v>#REF!</v>
      </c>
      <c r="D9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변경내역(진천)'!N11+'2015 변경내역(괴산)'!#REF!+'2015 변경내역(음성)'!N12+'2015 변경내역(단양)'!N10</f>
        <v>#REF!</v>
      </c>
      <c r="E9" s="25"/>
    </row>
    <row r="10" spans="1:8" ht="33.75" customHeight="1">
      <c r="A10" s="27" t="s">
        <v>92</v>
      </c>
      <c r="B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변경내역(진천)'!L12+'2015 변경내역(괴산)'!#REF!+'2015 변경내역(음성)'!L13+'2015 변경내역(단양)'!L11</f>
        <v>#REF!</v>
      </c>
      <c r="C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변경내역(진천)'!M12+'2015 변경내역(괴산)'!#REF!+'2015 변경내역(음성)'!M13+'2015 변경내역(단양)'!M11</f>
        <v>#REF!</v>
      </c>
      <c r="D10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변경내역(진천)'!N12+'2015 변경내역(괴산)'!#REF!+'2015 변경내역(음성)'!N13+'2015 변경내역(단양)'!N11</f>
        <v>#REF!</v>
      </c>
      <c r="E10" s="25"/>
    </row>
    <row r="11" spans="1:8" ht="33.75" customHeight="1">
      <c r="A11" s="27" t="s">
        <v>93</v>
      </c>
      <c r="B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변경내역(진천)'!L13+'2015 변경내역(괴산)'!#REF!+'2015 변경내역(음성)'!L14+'2015 변경내역(단양)'!L12</f>
        <v>#REF!</v>
      </c>
      <c r="C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변경내역(진천)'!M13+'2015 변경내역(괴산)'!#REF!+'2015 변경내역(음성)'!M14+'2015 변경내역(단양)'!M12</f>
        <v>#REF!</v>
      </c>
      <c r="D11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변경내역(진천)'!N13+'2015 변경내역(괴산)'!#REF!+'2015 변경내역(음성)'!N14+'2015 변경내역(단양)'!N12</f>
        <v>#REF!</v>
      </c>
      <c r="E11" s="25"/>
    </row>
    <row r="12" spans="1:8" ht="33.75" customHeight="1">
      <c r="A12" s="27" t="s">
        <v>94</v>
      </c>
      <c r="B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변경내역(진천)'!L14+'2015 변경내역(괴산)'!#REF!+'2015 변경내역(음성)'!L15+'2015 변경내역(단양)'!L13</f>
        <v>#REF!</v>
      </c>
      <c r="C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변경내역(진천)'!M14+'2015 변경내역(괴산)'!#REF!+'2015 변경내역(음성)'!M15+'2015 변경내역(단양)'!M13</f>
        <v>#REF!</v>
      </c>
      <c r="D12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변경내역(진천)'!N14+'2015 변경내역(괴산)'!#REF!+'2015 변경내역(음성)'!N15+'2015 변경내역(단양)'!N13</f>
        <v>#REF!</v>
      </c>
      <c r="E12" s="25"/>
    </row>
    <row r="13" spans="1:8" ht="33.75" hidden="1" customHeight="1">
      <c r="A13" s="34" t="s">
        <v>95</v>
      </c>
      <c r="B13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변경내역(진천)'!L15+'2015 변경내역(괴산)'!#REF!+'2015 변경내역(음성)'!L16+'2015 변경내역(단양)'!L15</f>
        <v>#REF!</v>
      </c>
      <c r="C13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변경내역(진천)'!M15+'2015 변경내역(괴산)'!#REF!+'2015 변경내역(음성)'!M16+'2015 변경내역(단양)'!M15</f>
        <v>#REF!</v>
      </c>
      <c r="D13" s="32" t="e">
        <f>'2015 변경내역(충주)'!#REF!+'2015 변경내역(제천)'!#REF!+'2015 변경내역(청주)'!#REF!+'2015 변경내역(보은)'!#REF!+'2015 변경내역(옥천)'!#REF!+'2015 변경내역(영동)'!#REF!+'2015 변경내역(증평)'!#REF!+'2015 변경내역(진천)'!N15+'2015 변경내역(괴산)'!#REF!+'2015 변경내역(음성)'!N16+'2015 변경내역(단양)'!N15</f>
        <v>#REF!</v>
      </c>
      <c r="E13" s="35"/>
    </row>
  </sheetData>
  <mergeCells count="3">
    <mergeCell ref="A3:A5"/>
    <mergeCell ref="E3:E5"/>
    <mergeCell ref="B3:D4"/>
  </mergeCells>
  <phoneticPr fontId="11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56"/>
  <sheetViews>
    <sheetView view="pageBreakPreview" zoomScale="85" zoomScaleNormal="105" zoomScaleSheetLayoutView="85" workbookViewId="0">
      <pane ySplit="4" topLeftCell="A5" activePane="bottomLeft" state="frozen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5.5546875" style="2" customWidth="1"/>
    <col min="6" max="6" width="2.77734375" style="1" customWidth="1"/>
    <col min="7" max="7" width="11.5546875" style="2" customWidth="1"/>
    <col min="8" max="8" width="12" style="2" customWidth="1"/>
    <col min="9" max="9" width="11.77734375" style="77" customWidth="1"/>
    <col min="10" max="10" width="8.77734375" style="2" customWidth="1"/>
    <col min="11" max="11" width="10.33203125" style="6" bestFit="1" customWidth="1"/>
    <col min="12" max="12" width="11.77734375" style="1" hidden="1" customWidth="1"/>
    <col min="13" max="18" width="0" style="1" hidden="1" customWidth="1"/>
    <col min="19" max="19" width="10.33203125" style="1" hidden="1" customWidth="1"/>
    <col min="20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61</v>
      </c>
      <c r="B2" s="3"/>
      <c r="C2" s="3"/>
      <c r="D2" s="7"/>
      <c r="E2" s="3"/>
      <c r="F2" s="3"/>
      <c r="G2" s="3"/>
      <c r="H2" s="3"/>
      <c r="I2" s="76"/>
      <c r="J2" s="3"/>
      <c r="K2" s="5"/>
    </row>
    <row r="3" spans="1:23" s="12" customFormat="1" ht="24.95" customHeight="1">
      <c r="A3" s="464" t="s">
        <v>14</v>
      </c>
      <c r="B3" s="465"/>
      <c r="C3" s="465"/>
      <c r="D3" s="465"/>
      <c r="E3" s="465" t="s">
        <v>15</v>
      </c>
      <c r="F3" s="465"/>
      <c r="G3" s="471" t="s">
        <v>16</v>
      </c>
      <c r="H3" s="472"/>
      <c r="I3" s="473"/>
      <c r="J3" s="467" t="s">
        <v>17</v>
      </c>
      <c r="K3" s="469" t="s">
        <v>18</v>
      </c>
    </row>
    <row r="4" spans="1:23" s="12" customFormat="1" ht="24.95" customHeight="1">
      <c r="A4" s="302" t="s">
        <v>19</v>
      </c>
      <c r="B4" s="226" t="s">
        <v>20</v>
      </c>
      <c r="C4" s="226" t="s">
        <v>21</v>
      </c>
      <c r="D4" s="9" t="s">
        <v>22</v>
      </c>
      <c r="E4" s="466"/>
      <c r="F4" s="466"/>
      <c r="G4" s="226" t="s">
        <v>23</v>
      </c>
      <c r="H4" s="48" t="s">
        <v>75</v>
      </c>
      <c r="I4" s="49" t="s">
        <v>76</v>
      </c>
      <c r="J4" s="468"/>
      <c r="K4" s="470"/>
      <c r="L4" s="1"/>
    </row>
    <row r="5" spans="1:23" s="74" customFormat="1" ht="22.5" customHeight="1">
      <c r="A5" s="303" t="s">
        <v>13</v>
      </c>
      <c r="B5" s="79"/>
      <c r="C5" s="79"/>
      <c r="D5" s="80"/>
      <c r="E5" s="81">
        <f>COUNT(G7:G43)</f>
        <v>36</v>
      </c>
      <c r="F5" s="82" t="s">
        <v>11</v>
      </c>
      <c r="G5" s="83">
        <f>SUM(G7:G43)</f>
        <v>5735524</v>
      </c>
      <c r="H5" s="83">
        <f>SUM(H7:H43)</f>
        <v>9848</v>
      </c>
      <c r="I5" s="218">
        <f>SUM(I7:I43)</f>
        <v>10421</v>
      </c>
      <c r="J5" s="84"/>
      <c r="K5" s="304"/>
      <c r="L5" s="418" t="s">
        <v>761</v>
      </c>
      <c r="M5" s="419" t="s">
        <v>762</v>
      </c>
      <c r="N5" s="419" t="s">
        <v>763</v>
      </c>
      <c r="O5" s="419" t="s">
        <v>764</v>
      </c>
    </row>
    <row r="6" spans="1:23" s="74" customFormat="1" ht="22.5" customHeight="1" thickBot="1">
      <c r="A6" s="138" t="s">
        <v>100</v>
      </c>
      <c r="B6" s="139"/>
      <c r="C6" s="139"/>
      <c r="D6" s="140"/>
      <c r="E6" s="141">
        <f>COUNT(G7:G14,G15:G17,G20:G21,G22,G28,G29:G35,G36:G40)</f>
        <v>26</v>
      </c>
      <c r="F6" s="142" t="s">
        <v>11</v>
      </c>
      <c r="G6" s="143">
        <f>SUM(G7:G14,G15:G17,G20:G21,G22,G28,G29:G35,G36:G40)</f>
        <v>2999308</v>
      </c>
      <c r="H6" s="143">
        <f>SUM(H7:H14,H15:H17,H20:H21,H22,H28,H29:H35,H36:H40)</f>
        <v>6299</v>
      </c>
      <c r="I6" s="143">
        <f>SUM(I7:I14,I15:I17,I20:I21,I22,I28,I29:I35,I36:I40)</f>
        <v>6872</v>
      </c>
      <c r="J6" s="144"/>
      <c r="K6" s="217"/>
      <c r="L6" s="295"/>
    </row>
    <row r="7" spans="1:23" s="12" customFormat="1" ht="29.25" customHeight="1">
      <c r="A7" s="236" t="s">
        <v>162</v>
      </c>
      <c r="B7" s="237" t="s">
        <v>129</v>
      </c>
      <c r="C7" s="237" t="s">
        <v>130</v>
      </c>
      <c r="D7" s="417" t="s">
        <v>163</v>
      </c>
      <c r="E7" s="237" t="s">
        <v>127</v>
      </c>
      <c r="F7" s="238"/>
      <c r="G7" s="239">
        <v>69421</v>
      </c>
      <c r="H7" s="240">
        <v>257</v>
      </c>
      <c r="I7" s="181">
        <v>257</v>
      </c>
      <c r="J7" s="118" t="s">
        <v>126</v>
      </c>
      <c r="K7" s="39" t="s">
        <v>103</v>
      </c>
      <c r="L7" s="437">
        <v>69421</v>
      </c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customHeight="1">
      <c r="A8" s="241" t="s">
        <v>162</v>
      </c>
      <c r="B8" s="242" t="s">
        <v>129</v>
      </c>
      <c r="C8" s="242" t="s">
        <v>130</v>
      </c>
      <c r="D8" s="242" t="s">
        <v>164</v>
      </c>
      <c r="E8" s="242" t="s">
        <v>127</v>
      </c>
      <c r="F8" s="243"/>
      <c r="G8" s="244"/>
      <c r="H8" s="245">
        <v>10</v>
      </c>
      <c r="I8" s="182">
        <v>0</v>
      </c>
      <c r="J8" s="11"/>
      <c r="K8" s="40" t="s">
        <v>777</v>
      </c>
      <c r="L8" s="437">
        <v>330</v>
      </c>
      <c r="N8" s="301" t="s">
        <v>777</v>
      </c>
      <c r="O8" s="301"/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>
      <c r="A9" s="241" t="s">
        <v>162</v>
      </c>
      <c r="B9" s="242" t="s">
        <v>129</v>
      </c>
      <c r="C9" s="242" t="s">
        <v>130</v>
      </c>
      <c r="D9" s="242" t="s">
        <v>165</v>
      </c>
      <c r="E9" s="242" t="s">
        <v>135</v>
      </c>
      <c r="F9" s="243"/>
      <c r="G9" s="244">
        <v>873</v>
      </c>
      <c r="H9" s="245">
        <v>13</v>
      </c>
      <c r="I9" s="182">
        <v>13</v>
      </c>
      <c r="J9" s="11"/>
      <c r="K9" s="40" t="s">
        <v>181</v>
      </c>
      <c r="L9" s="437">
        <v>873</v>
      </c>
      <c r="N9" s="301" t="s">
        <v>181</v>
      </c>
      <c r="O9" s="301" t="s">
        <v>181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customHeight="1">
      <c r="A10" s="241" t="s">
        <v>162</v>
      </c>
      <c r="B10" s="242" t="s">
        <v>129</v>
      </c>
      <c r="C10" s="242" t="s">
        <v>130</v>
      </c>
      <c r="D10" s="242" t="s">
        <v>166</v>
      </c>
      <c r="E10" s="242" t="s">
        <v>135</v>
      </c>
      <c r="F10" s="243"/>
      <c r="G10" s="244">
        <v>241</v>
      </c>
      <c r="H10" s="245">
        <v>117</v>
      </c>
      <c r="I10" s="182">
        <v>86</v>
      </c>
      <c r="J10" s="11"/>
      <c r="K10" s="40" t="s">
        <v>181</v>
      </c>
      <c r="L10" s="437">
        <v>241</v>
      </c>
      <c r="N10" s="301" t="s">
        <v>181</v>
      </c>
      <c r="O10" s="301" t="s">
        <v>181</v>
      </c>
      <c r="Q10" s="427" t="s">
        <v>180</v>
      </c>
      <c r="R10" s="216">
        <f>COUNTIF($N$7:$N$71,"사후관리")+COUNTIF($N$7:$N$71,"사후관리 추가")</f>
        <v>3</v>
      </c>
      <c r="S10" s="216">
        <f>SUMIF($K$7:$K$71,"사후관리",$L$7:$L$71)+SUMIF($K$7:$K$71,"사후관리 추가",$L$7:$L$71)</f>
        <v>1461695</v>
      </c>
      <c r="T10" s="216">
        <f>SUMIF($K$7:$K$71,"사후관리",$H$7:$H$71)+SUMIF($K$7:$K$71,"사후관리 추가",$H$7:$H$71)</f>
        <v>1998</v>
      </c>
      <c r="U10" s="216">
        <f>COUNTIF($O$7:$O$71,"사후관리")+COUNTIF($O$7:$O$71,"사후관리 추가")</f>
        <v>3</v>
      </c>
      <c r="V10" s="216">
        <f>SUMIF($K$7:$K$71,"사후관리",$G$7:$G$71)+SUMIF($K$7:$K$71,"사후관리",$G$7:$G$71)</f>
        <v>56316</v>
      </c>
      <c r="W10" s="428">
        <f>SUMIF($K$7:$K$71,"사후관리",$I$7:$I$71)+SUMIF($K$7:$K$71,"사후관리 추가",$I$7:$I$71)</f>
        <v>1998</v>
      </c>
    </row>
    <row r="11" spans="1:23" s="12" customFormat="1" ht="29.25" customHeight="1">
      <c r="A11" s="241" t="s">
        <v>162</v>
      </c>
      <c r="B11" s="242" t="s">
        <v>129</v>
      </c>
      <c r="C11" s="242" t="s">
        <v>130</v>
      </c>
      <c r="D11" s="242" t="s">
        <v>167</v>
      </c>
      <c r="E11" s="242" t="s">
        <v>135</v>
      </c>
      <c r="F11" s="243"/>
      <c r="G11" s="244">
        <v>443</v>
      </c>
      <c r="H11" s="245">
        <v>63</v>
      </c>
      <c r="I11" s="182">
        <v>55</v>
      </c>
      <c r="J11" s="11"/>
      <c r="K11" s="40" t="s">
        <v>181</v>
      </c>
      <c r="L11" s="437">
        <v>443</v>
      </c>
      <c r="N11" s="301" t="s">
        <v>181</v>
      </c>
      <c r="O11" s="301" t="s">
        <v>181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customHeight="1">
      <c r="A12" s="241" t="s">
        <v>162</v>
      </c>
      <c r="B12" s="242" t="s">
        <v>129</v>
      </c>
      <c r="C12" s="242" t="s">
        <v>130</v>
      </c>
      <c r="D12" s="242" t="s">
        <v>168</v>
      </c>
      <c r="E12" s="242" t="s">
        <v>135</v>
      </c>
      <c r="F12" s="243"/>
      <c r="G12" s="244">
        <v>145</v>
      </c>
      <c r="H12" s="245">
        <v>8</v>
      </c>
      <c r="I12" s="182">
        <v>8</v>
      </c>
      <c r="J12" s="11"/>
      <c r="K12" s="40" t="s">
        <v>181</v>
      </c>
      <c r="L12" s="437">
        <v>145</v>
      </c>
      <c r="N12" s="301" t="s">
        <v>181</v>
      </c>
      <c r="O12" s="301" t="s">
        <v>181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9.25" customHeight="1">
      <c r="A13" s="241" t="s">
        <v>162</v>
      </c>
      <c r="B13" s="242" t="s">
        <v>129</v>
      </c>
      <c r="C13" s="242" t="s">
        <v>130</v>
      </c>
      <c r="D13" s="242" t="s">
        <v>169</v>
      </c>
      <c r="E13" s="242" t="s">
        <v>170</v>
      </c>
      <c r="F13" s="243"/>
      <c r="G13" s="244">
        <v>343</v>
      </c>
      <c r="H13" s="245">
        <v>54</v>
      </c>
      <c r="I13" s="182">
        <v>54</v>
      </c>
      <c r="J13" s="11"/>
      <c r="K13" s="40" t="s">
        <v>181</v>
      </c>
      <c r="L13" s="437">
        <v>343</v>
      </c>
      <c r="N13" s="301" t="s">
        <v>181</v>
      </c>
      <c r="O13" s="301" t="s">
        <v>181</v>
      </c>
      <c r="Q13" s="427" t="s">
        <v>775</v>
      </c>
      <c r="R13" s="216">
        <f>COUNTIF($N$7:$N$71,"사방댐")</f>
        <v>27</v>
      </c>
      <c r="S13" s="216">
        <f>SUMIF($K$7:$K$71,"사방댐",$L$7:$L$71)</f>
        <v>4095921</v>
      </c>
      <c r="T13" s="216">
        <f>SUMIF($K$7:$K$71,"사방댐",$H$7:$H$71)</f>
        <v>6442</v>
      </c>
      <c r="U13" s="216">
        <f>COUNTIF($O$7:$O$71,"사방댐")</f>
        <v>27</v>
      </c>
      <c r="V13" s="216">
        <f>SUMIF($K$7:$K$71,"사방댐",$G$7:$G$71)</f>
        <v>4096693</v>
      </c>
      <c r="W13" s="428">
        <f>SUMIF($K$7:$K$71,"사방댐",$I$7:$I$71)</f>
        <v>7012</v>
      </c>
    </row>
    <row r="14" spans="1:23" s="12" customFormat="1" ht="29.25" customHeight="1" thickBot="1">
      <c r="A14" s="246" t="s">
        <v>162</v>
      </c>
      <c r="B14" s="247" t="s">
        <v>129</v>
      </c>
      <c r="C14" s="247" t="s">
        <v>160</v>
      </c>
      <c r="D14" s="247" t="s">
        <v>141</v>
      </c>
      <c r="E14" s="247" t="s">
        <v>82</v>
      </c>
      <c r="F14" s="248"/>
      <c r="G14" s="249">
        <v>18854</v>
      </c>
      <c r="H14" s="250">
        <v>420</v>
      </c>
      <c r="I14" s="187">
        <v>420</v>
      </c>
      <c r="J14" s="36"/>
      <c r="K14" s="59" t="s">
        <v>777</v>
      </c>
      <c r="L14" s="437">
        <v>18854</v>
      </c>
      <c r="N14" s="301" t="s">
        <v>777</v>
      </c>
      <c r="O14" s="301" t="s">
        <v>777</v>
      </c>
      <c r="Q14" s="427" t="s">
        <v>776</v>
      </c>
      <c r="R14" s="216">
        <f>COUNTIF($N$7:$N$71,"계류보전")</f>
        <v>6</v>
      </c>
      <c r="S14" s="216">
        <f>SUMIF($K$7:$K$71,"계류보전",$L$7:$L$71)</f>
        <v>177136</v>
      </c>
      <c r="T14" s="216">
        <f>SUMIF($K$7:$K$71,"계류보전",$H$7:$H$71)</f>
        <v>1408</v>
      </c>
      <c r="U14" s="216">
        <f>COUNTIF($O$7:$O$71,"계류보전")</f>
        <v>6</v>
      </c>
      <c r="V14" s="216">
        <f>SUMIF($K$7:$K$71,"계류보전",$G$7:$G$71)</f>
        <v>177136</v>
      </c>
      <c r="W14" s="428">
        <f>SUMIF($K$7:$K$71,"계류보전",$I$7:$I$71)</f>
        <v>1411</v>
      </c>
    </row>
    <row r="15" spans="1:23" s="12" customFormat="1" ht="29.25" customHeight="1" thickBot="1">
      <c r="A15" s="251" t="s">
        <v>101</v>
      </c>
      <c r="B15" s="252" t="s">
        <v>106</v>
      </c>
      <c r="C15" s="252" t="s">
        <v>108</v>
      </c>
      <c r="D15" s="252" t="s">
        <v>109</v>
      </c>
      <c r="E15" s="252" t="s">
        <v>81</v>
      </c>
      <c r="F15" s="253"/>
      <c r="G15" s="254">
        <v>390860</v>
      </c>
      <c r="H15" s="255">
        <v>222</v>
      </c>
      <c r="I15" s="230">
        <v>251</v>
      </c>
      <c r="J15" s="228" t="s">
        <v>131</v>
      </c>
      <c r="K15" s="39" t="s">
        <v>86</v>
      </c>
      <c r="L15" s="437">
        <v>390860</v>
      </c>
      <c r="N15" s="301" t="s">
        <v>86</v>
      </c>
      <c r="O15" s="301" t="s">
        <v>86</v>
      </c>
      <c r="Q15" s="429"/>
      <c r="R15" s="430">
        <f t="shared" ref="R15:W15" si="0">SUM(R8:R14)</f>
        <v>36</v>
      </c>
      <c r="S15" s="430">
        <f t="shared" si="0"/>
        <v>5734752</v>
      </c>
      <c r="T15" s="431">
        <f t="shared" si="0"/>
        <v>9848</v>
      </c>
      <c r="U15" s="432">
        <f t="shared" si="0"/>
        <v>36</v>
      </c>
      <c r="V15" s="433">
        <f t="shared" si="0"/>
        <v>4330145</v>
      </c>
      <c r="W15" s="434">
        <f t="shared" si="0"/>
        <v>10421</v>
      </c>
    </row>
    <row r="16" spans="1:23" s="12" customFormat="1" ht="29.25" customHeight="1">
      <c r="A16" s="256" t="s">
        <v>61</v>
      </c>
      <c r="B16" s="257" t="s">
        <v>171</v>
      </c>
      <c r="C16" s="257" t="s">
        <v>172</v>
      </c>
      <c r="D16" s="257" t="s">
        <v>173</v>
      </c>
      <c r="E16" s="257" t="s">
        <v>174</v>
      </c>
      <c r="F16" s="258"/>
      <c r="G16" s="259">
        <v>1666</v>
      </c>
      <c r="H16" s="260">
        <v>556</v>
      </c>
      <c r="I16" s="276">
        <v>771</v>
      </c>
      <c r="J16" s="232"/>
      <c r="K16" s="62" t="s">
        <v>777</v>
      </c>
      <c r="L16" s="437">
        <v>1666</v>
      </c>
      <c r="N16" s="301" t="s">
        <v>777</v>
      </c>
      <c r="O16" s="301" t="s">
        <v>777</v>
      </c>
    </row>
    <row r="17" spans="1:15" s="12" customFormat="1" ht="29.25" customHeight="1" thickBot="1">
      <c r="A17" s="374" t="s">
        <v>101</v>
      </c>
      <c r="B17" s="375" t="s">
        <v>106</v>
      </c>
      <c r="C17" s="375" t="s">
        <v>108</v>
      </c>
      <c r="D17" s="375" t="s">
        <v>175</v>
      </c>
      <c r="E17" s="375" t="s">
        <v>80</v>
      </c>
      <c r="F17" s="376"/>
      <c r="G17" s="377">
        <v>1102</v>
      </c>
      <c r="H17" s="378">
        <v>0</v>
      </c>
      <c r="I17" s="183">
        <v>10</v>
      </c>
      <c r="J17" s="42"/>
      <c r="K17" s="43" t="s">
        <v>777</v>
      </c>
      <c r="L17" s="437"/>
      <c r="N17" s="301"/>
      <c r="O17" s="301" t="s">
        <v>777</v>
      </c>
    </row>
    <row r="18" spans="1:15" s="12" customFormat="1" ht="29.25" hidden="1" customHeight="1">
      <c r="A18" s="251" t="s">
        <v>138</v>
      </c>
      <c r="B18" s="252" t="s">
        <v>133</v>
      </c>
      <c r="C18" s="252" t="s">
        <v>211</v>
      </c>
      <c r="D18" s="252" t="s">
        <v>212</v>
      </c>
      <c r="E18" s="252" t="s">
        <v>196</v>
      </c>
      <c r="F18" s="253"/>
      <c r="G18" s="254">
        <v>1165113</v>
      </c>
      <c r="H18" s="255">
        <v>634</v>
      </c>
      <c r="I18" s="227">
        <v>634</v>
      </c>
      <c r="J18" s="228" t="s">
        <v>137</v>
      </c>
      <c r="K18" s="39" t="s">
        <v>86</v>
      </c>
      <c r="L18" s="437">
        <v>1165113</v>
      </c>
      <c r="N18" s="301" t="s">
        <v>86</v>
      </c>
      <c r="O18" s="301" t="s">
        <v>86</v>
      </c>
    </row>
    <row r="19" spans="1:15" s="12" customFormat="1" ht="29.25" hidden="1" customHeight="1" thickBot="1">
      <c r="A19" s="256" t="s">
        <v>138</v>
      </c>
      <c r="B19" s="257" t="s">
        <v>133</v>
      </c>
      <c r="C19" s="257" t="s">
        <v>211</v>
      </c>
      <c r="D19" s="257" t="s">
        <v>213</v>
      </c>
      <c r="E19" s="257" t="s">
        <v>196</v>
      </c>
      <c r="F19" s="258"/>
      <c r="G19" s="259">
        <v>1693</v>
      </c>
      <c r="H19" s="260">
        <v>24</v>
      </c>
      <c r="I19" s="231">
        <v>24</v>
      </c>
      <c r="J19" s="232"/>
      <c r="K19" s="62" t="s">
        <v>777</v>
      </c>
      <c r="L19" s="437">
        <v>1693</v>
      </c>
      <c r="N19" s="301" t="s">
        <v>777</v>
      </c>
      <c r="O19" s="301" t="s">
        <v>777</v>
      </c>
    </row>
    <row r="20" spans="1:15" s="12" customFormat="1" ht="29.25" customHeight="1">
      <c r="A20" s="251" t="s">
        <v>101</v>
      </c>
      <c r="B20" s="252" t="s">
        <v>106</v>
      </c>
      <c r="C20" s="252" t="s">
        <v>176</v>
      </c>
      <c r="D20" s="252" t="s">
        <v>177</v>
      </c>
      <c r="E20" s="252" t="s">
        <v>81</v>
      </c>
      <c r="F20" s="253"/>
      <c r="G20" s="254">
        <v>945421</v>
      </c>
      <c r="H20" s="255">
        <v>595</v>
      </c>
      <c r="I20" s="230">
        <v>939</v>
      </c>
      <c r="J20" s="228" t="s">
        <v>156</v>
      </c>
      <c r="K20" s="39" t="s">
        <v>86</v>
      </c>
      <c r="L20" s="437">
        <v>945421</v>
      </c>
      <c r="N20" s="301" t="s">
        <v>86</v>
      </c>
      <c r="O20" s="301" t="s">
        <v>86</v>
      </c>
    </row>
    <row r="21" spans="1:15" s="12" customFormat="1" ht="29.25" customHeight="1" thickBot="1">
      <c r="A21" s="261" t="s">
        <v>101</v>
      </c>
      <c r="B21" s="262" t="s">
        <v>106</v>
      </c>
      <c r="C21" s="262" t="s">
        <v>176</v>
      </c>
      <c r="D21" s="262" t="s">
        <v>178</v>
      </c>
      <c r="E21" s="262" t="s">
        <v>82</v>
      </c>
      <c r="F21" s="263"/>
      <c r="G21" s="264">
        <v>2282</v>
      </c>
      <c r="H21" s="265">
        <v>25</v>
      </c>
      <c r="I21" s="183">
        <v>75</v>
      </c>
      <c r="J21" s="42"/>
      <c r="K21" s="43" t="s">
        <v>777</v>
      </c>
      <c r="L21" s="437">
        <v>2282</v>
      </c>
      <c r="N21" s="301" t="s">
        <v>777</v>
      </c>
      <c r="O21" s="301" t="s">
        <v>777</v>
      </c>
    </row>
    <row r="22" spans="1:15" s="12" customFormat="1" ht="29.25" customHeight="1" thickBot="1">
      <c r="A22" s="266" t="s">
        <v>101</v>
      </c>
      <c r="B22" s="267" t="s">
        <v>159</v>
      </c>
      <c r="C22" s="267" t="s">
        <v>160</v>
      </c>
      <c r="D22" s="267" t="s">
        <v>161</v>
      </c>
      <c r="E22" s="267" t="s">
        <v>81</v>
      </c>
      <c r="F22" s="268"/>
      <c r="G22" s="269">
        <v>69421</v>
      </c>
      <c r="H22" s="270">
        <v>515</v>
      </c>
      <c r="I22" s="233">
        <v>518</v>
      </c>
      <c r="J22" s="228" t="s">
        <v>157</v>
      </c>
      <c r="K22" s="39" t="s">
        <v>158</v>
      </c>
      <c r="L22" s="438">
        <v>69421</v>
      </c>
      <c r="N22" s="301" t="s">
        <v>158</v>
      </c>
      <c r="O22" s="301" t="s">
        <v>158</v>
      </c>
    </row>
    <row r="23" spans="1:15" s="12" customFormat="1" ht="29.25" hidden="1" customHeight="1">
      <c r="A23" s="256" t="s">
        <v>132</v>
      </c>
      <c r="B23" s="257" t="s">
        <v>139</v>
      </c>
      <c r="C23" s="257" t="s">
        <v>215</v>
      </c>
      <c r="D23" s="290" t="s">
        <v>216</v>
      </c>
      <c r="E23" s="257" t="s">
        <v>140</v>
      </c>
      <c r="F23" s="258"/>
      <c r="G23" s="259">
        <v>2387</v>
      </c>
      <c r="H23" s="260">
        <v>32</v>
      </c>
      <c r="I23" s="231">
        <v>32</v>
      </c>
      <c r="J23" s="118" t="s">
        <v>214</v>
      </c>
      <c r="K23" s="119" t="s">
        <v>158</v>
      </c>
      <c r="L23" s="437">
        <v>2387</v>
      </c>
      <c r="N23" s="301" t="s">
        <v>158</v>
      </c>
      <c r="O23" s="301" t="s">
        <v>158</v>
      </c>
    </row>
    <row r="24" spans="1:15" s="12" customFormat="1" ht="29.25" hidden="1" customHeight="1">
      <c r="A24" s="241" t="s">
        <v>132</v>
      </c>
      <c r="B24" s="242" t="s">
        <v>129</v>
      </c>
      <c r="C24" s="242" t="s">
        <v>215</v>
      </c>
      <c r="D24" s="291" t="s">
        <v>217</v>
      </c>
      <c r="E24" s="242" t="s">
        <v>140</v>
      </c>
      <c r="F24" s="243"/>
      <c r="G24" s="244">
        <v>1452</v>
      </c>
      <c r="H24" s="245">
        <v>351</v>
      </c>
      <c r="I24" s="184">
        <v>351</v>
      </c>
      <c r="J24" s="11"/>
      <c r="K24" s="40" t="s">
        <v>158</v>
      </c>
      <c r="L24" s="437">
        <v>1452</v>
      </c>
      <c r="N24" s="301" t="s">
        <v>158</v>
      </c>
      <c r="O24" s="301" t="s">
        <v>158</v>
      </c>
    </row>
    <row r="25" spans="1:15" s="12" customFormat="1" ht="29.25" hidden="1" customHeight="1">
      <c r="A25" s="241" t="s">
        <v>132</v>
      </c>
      <c r="B25" s="242" t="s">
        <v>129</v>
      </c>
      <c r="C25" s="242" t="s">
        <v>215</v>
      </c>
      <c r="D25" s="291" t="s">
        <v>218</v>
      </c>
      <c r="E25" s="242" t="s">
        <v>196</v>
      </c>
      <c r="F25" s="243"/>
      <c r="G25" s="244">
        <v>20882</v>
      </c>
      <c r="H25" s="245">
        <v>50</v>
      </c>
      <c r="I25" s="184">
        <v>50</v>
      </c>
      <c r="J25" s="11"/>
      <c r="K25" s="40" t="s">
        <v>158</v>
      </c>
      <c r="L25" s="437">
        <v>20882</v>
      </c>
      <c r="N25" s="301" t="s">
        <v>158</v>
      </c>
      <c r="O25" s="301" t="s">
        <v>158</v>
      </c>
    </row>
    <row r="26" spans="1:15" s="12" customFormat="1" ht="29.25" hidden="1" customHeight="1">
      <c r="A26" s="241" t="s">
        <v>132</v>
      </c>
      <c r="B26" s="242" t="s">
        <v>129</v>
      </c>
      <c r="C26" s="242" t="s">
        <v>215</v>
      </c>
      <c r="D26" s="291" t="s">
        <v>219</v>
      </c>
      <c r="E26" s="242" t="s">
        <v>220</v>
      </c>
      <c r="F26" s="243"/>
      <c r="G26" s="244">
        <v>82433</v>
      </c>
      <c r="H26" s="245">
        <v>458</v>
      </c>
      <c r="I26" s="184">
        <v>458</v>
      </c>
      <c r="J26" s="11"/>
      <c r="K26" s="40" t="s">
        <v>158</v>
      </c>
      <c r="L26" s="437">
        <v>82433</v>
      </c>
      <c r="N26" s="301" t="s">
        <v>158</v>
      </c>
      <c r="O26" s="301" t="s">
        <v>158</v>
      </c>
    </row>
    <row r="27" spans="1:15" s="12" customFormat="1" ht="29.25" hidden="1" customHeight="1" thickBot="1">
      <c r="A27" s="284" t="s">
        <v>132</v>
      </c>
      <c r="B27" s="285" t="s">
        <v>129</v>
      </c>
      <c r="C27" s="285" t="s">
        <v>215</v>
      </c>
      <c r="D27" s="286" t="s">
        <v>221</v>
      </c>
      <c r="E27" s="285" t="s">
        <v>222</v>
      </c>
      <c r="F27" s="287"/>
      <c r="G27" s="288">
        <v>561</v>
      </c>
      <c r="H27" s="289">
        <v>2</v>
      </c>
      <c r="I27" s="292">
        <v>2</v>
      </c>
      <c r="J27" s="229"/>
      <c r="K27" s="69" t="s">
        <v>778</v>
      </c>
      <c r="L27" s="437">
        <v>561</v>
      </c>
      <c r="N27" s="301" t="s">
        <v>778</v>
      </c>
      <c r="O27" s="301" t="s">
        <v>778</v>
      </c>
    </row>
    <row r="28" spans="1:15" s="12" customFormat="1" ht="29.25" customHeight="1" thickBot="1">
      <c r="A28" s="266" t="s">
        <v>162</v>
      </c>
      <c r="B28" s="267" t="s">
        <v>142</v>
      </c>
      <c r="C28" s="267" t="s">
        <v>144</v>
      </c>
      <c r="D28" s="267" t="s">
        <v>145</v>
      </c>
      <c r="E28" s="267" t="s">
        <v>127</v>
      </c>
      <c r="F28" s="268"/>
      <c r="G28" s="269">
        <v>819923</v>
      </c>
      <c r="H28" s="270">
        <v>1135</v>
      </c>
      <c r="I28" s="233">
        <v>1293</v>
      </c>
      <c r="J28" s="234" t="s">
        <v>185</v>
      </c>
      <c r="K28" s="45" t="s">
        <v>86</v>
      </c>
      <c r="L28" s="437">
        <v>819923</v>
      </c>
      <c r="N28" s="301" t="s">
        <v>86</v>
      </c>
      <c r="O28" s="301" t="s">
        <v>86</v>
      </c>
    </row>
    <row r="29" spans="1:15" s="12" customFormat="1" ht="29.25" customHeight="1">
      <c r="A29" s="271" t="s">
        <v>162</v>
      </c>
      <c r="B29" s="272" t="s">
        <v>142</v>
      </c>
      <c r="C29" s="272" t="s">
        <v>144</v>
      </c>
      <c r="D29" s="272" t="s">
        <v>146</v>
      </c>
      <c r="E29" s="272" t="s">
        <v>127</v>
      </c>
      <c r="F29" s="273"/>
      <c r="G29" s="274">
        <v>437727</v>
      </c>
      <c r="H29" s="275">
        <v>496</v>
      </c>
      <c r="I29" s="186">
        <v>163</v>
      </c>
      <c r="J29" s="37" t="s">
        <v>186</v>
      </c>
      <c r="K29" s="58" t="s">
        <v>86</v>
      </c>
      <c r="L29" s="437">
        <v>437727</v>
      </c>
      <c r="N29" s="301" t="s">
        <v>86</v>
      </c>
      <c r="O29" s="301" t="s">
        <v>86</v>
      </c>
    </row>
    <row r="30" spans="1:15" s="12" customFormat="1" ht="29.25" customHeight="1">
      <c r="A30" s="241" t="s">
        <v>162</v>
      </c>
      <c r="B30" s="242" t="s">
        <v>142</v>
      </c>
      <c r="C30" s="242" t="s">
        <v>144</v>
      </c>
      <c r="D30" s="242" t="s">
        <v>147</v>
      </c>
      <c r="E30" s="242" t="s">
        <v>127</v>
      </c>
      <c r="F30" s="243"/>
      <c r="G30" s="244">
        <v>17851</v>
      </c>
      <c r="H30" s="245">
        <v>95</v>
      </c>
      <c r="I30" s="182">
        <v>86</v>
      </c>
      <c r="J30" s="11"/>
      <c r="K30" s="58" t="s">
        <v>86</v>
      </c>
      <c r="L30" s="437">
        <v>17851</v>
      </c>
      <c r="N30" s="301" t="s">
        <v>86</v>
      </c>
      <c r="O30" s="301" t="s">
        <v>86</v>
      </c>
    </row>
    <row r="31" spans="1:15" s="12" customFormat="1" ht="29.25" customHeight="1">
      <c r="A31" s="271" t="s">
        <v>162</v>
      </c>
      <c r="B31" s="272" t="s">
        <v>142</v>
      </c>
      <c r="C31" s="242" t="s">
        <v>144</v>
      </c>
      <c r="D31" s="272" t="s">
        <v>148</v>
      </c>
      <c r="E31" s="272" t="s">
        <v>127</v>
      </c>
      <c r="F31" s="273"/>
      <c r="G31" s="274">
        <v>52536</v>
      </c>
      <c r="H31" s="275">
        <v>45</v>
      </c>
      <c r="I31" s="186">
        <v>18</v>
      </c>
      <c r="J31" s="37"/>
      <c r="K31" s="58" t="s">
        <v>86</v>
      </c>
      <c r="L31" s="437">
        <v>52536</v>
      </c>
      <c r="N31" s="301" t="s">
        <v>86</v>
      </c>
      <c r="O31" s="301" t="s">
        <v>86</v>
      </c>
    </row>
    <row r="32" spans="1:15" s="12" customFormat="1" ht="29.25" customHeight="1">
      <c r="A32" s="241" t="s">
        <v>162</v>
      </c>
      <c r="B32" s="242" t="s">
        <v>142</v>
      </c>
      <c r="C32" s="242" t="s">
        <v>144</v>
      </c>
      <c r="D32" s="242" t="s">
        <v>179</v>
      </c>
      <c r="E32" s="242" t="s">
        <v>136</v>
      </c>
      <c r="F32" s="243"/>
      <c r="G32" s="235">
        <v>4673</v>
      </c>
      <c r="H32" s="245">
        <v>323</v>
      </c>
      <c r="I32" s="189">
        <v>230</v>
      </c>
      <c r="J32" s="11"/>
      <c r="K32" s="58" t="s">
        <v>86</v>
      </c>
      <c r="L32" s="383">
        <v>4673</v>
      </c>
      <c r="N32" s="301" t="s">
        <v>86</v>
      </c>
      <c r="O32" s="301" t="s">
        <v>86</v>
      </c>
    </row>
    <row r="33" spans="1:23" s="12" customFormat="1" ht="29.25" customHeight="1">
      <c r="A33" s="241" t="s">
        <v>162</v>
      </c>
      <c r="B33" s="242" t="s">
        <v>142</v>
      </c>
      <c r="C33" s="242" t="s">
        <v>144</v>
      </c>
      <c r="D33" s="242" t="s">
        <v>149</v>
      </c>
      <c r="E33" s="242" t="s">
        <v>135</v>
      </c>
      <c r="F33" s="243"/>
      <c r="G33" s="274">
        <v>1385</v>
      </c>
      <c r="H33" s="245">
        <v>15</v>
      </c>
      <c r="I33" s="186">
        <v>15</v>
      </c>
      <c r="J33" s="11"/>
      <c r="K33" s="58" t="s">
        <v>86</v>
      </c>
      <c r="L33" s="437">
        <v>1385</v>
      </c>
      <c r="N33" s="301" t="s">
        <v>86</v>
      </c>
      <c r="O33" s="301" t="s">
        <v>86</v>
      </c>
    </row>
    <row r="34" spans="1:23" s="12" customFormat="1" ht="29.25" customHeight="1">
      <c r="A34" s="241" t="s">
        <v>162</v>
      </c>
      <c r="B34" s="242" t="s">
        <v>142</v>
      </c>
      <c r="C34" s="242" t="s">
        <v>144</v>
      </c>
      <c r="D34" s="242" t="s">
        <v>182</v>
      </c>
      <c r="E34" s="242" t="s">
        <v>151</v>
      </c>
      <c r="F34" s="243"/>
      <c r="G34" s="235">
        <v>1176</v>
      </c>
      <c r="H34" s="245">
        <v>11</v>
      </c>
      <c r="I34" s="189">
        <v>10</v>
      </c>
      <c r="J34" s="11"/>
      <c r="K34" s="58" t="s">
        <v>86</v>
      </c>
      <c r="L34" s="383">
        <v>1176</v>
      </c>
      <c r="N34" s="301" t="s">
        <v>86</v>
      </c>
      <c r="O34" s="301" t="s">
        <v>86</v>
      </c>
    </row>
    <row r="35" spans="1:23" s="12" customFormat="1" ht="29.25" customHeight="1" thickBot="1">
      <c r="A35" s="261" t="s">
        <v>162</v>
      </c>
      <c r="B35" s="262" t="s">
        <v>142</v>
      </c>
      <c r="C35" s="262" t="s">
        <v>144</v>
      </c>
      <c r="D35" s="262" t="s">
        <v>150</v>
      </c>
      <c r="E35" s="262" t="s">
        <v>136</v>
      </c>
      <c r="F35" s="263"/>
      <c r="G35" s="264">
        <v>40859</v>
      </c>
      <c r="H35" s="265">
        <v>407</v>
      </c>
      <c r="I35" s="183">
        <v>407</v>
      </c>
      <c r="J35" s="42"/>
      <c r="K35" s="43" t="s">
        <v>181</v>
      </c>
      <c r="L35" s="437">
        <v>40859</v>
      </c>
      <c r="N35" s="301" t="s">
        <v>181</v>
      </c>
      <c r="O35" s="301" t="s">
        <v>181</v>
      </c>
    </row>
    <row r="36" spans="1:23" s="12" customFormat="1" ht="29.25" customHeight="1">
      <c r="A36" s="271" t="s">
        <v>162</v>
      </c>
      <c r="B36" s="272" t="s">
        <v>142</v>
      </c>
      <c r="C36" s="272" t="s">
        <v>143</v>
      </c>
      <c r="D36" s="272" t="s">
        <v>183</v>
      </c>
      <c r="E36" s="272" t="s">
        <v>136</v>
      </c>
      <c r="F36" s="273"/>
      <c r="G36" s="274">
        <v>8732</v>
      </c>
      <c r="H36" s="275">
        <v>510</v>
      </c>
      <c r="I36" s="186">
        <v>510</v>
      </c>
      <c r="J36" s="37" t="s">
        <v>155</v>
      </c>
      <c r="K36" s="58" t="s">
        <v>86</v>
      </c>
      <c r="L36" s="437">
        <v>8732</v>
      </c>
      <c r="N36" s="301" t="s">
        <v>86</v>
      </c>
      <c r="O36" s="301" t="s">
        <v>86</v>
      </c>
    </row>
    <row r="37" spans="1:23" s="12" customFormat="1" ht="29.25" customHeight="1">
      <c r="A37" s="241" t="s">
        <v>162</v>
      </c>
      <c r="B37" s="242" t="s">
        <v>142</v>
      </c>
      <c r="C37" s="242" t="s">
        <v>143</v>
      </c>
      <c r="D37" s="242" t="s">
        <v>152</v>
      </c>
      <c r="E37" s="242" t="s">
        <v>127</v>
      </c>
      <c r="F37" s="243"/>
      <c r="G37" s="244">
        <v>27769</v>
      </c>
      <c r="H37" s="245">
        <v>52</v>
      </c>
      <c r="I37" s="182">
        <v>52</v>
      </c>
      <c r="J37" s="11"/>
      <c r="K37" s="58" t="s">
        <v>86</v>
      </c>
      <c r="L37" s="437">
        <v>27769</v>
      </c>
      <c r="N37" s="301" t="s">
        <v>86</v>
      </c>
      <c r="O37" s="301" t="s">
        <v>86</v>
      </c>
    </row>
    <row r="38" spans="1:23" s="12" customFormat="1" ht="29.25" customHeight="1">
      <c r="A38" s="271" t="s">
        <v>162</v>
      </c>
      <c r="B38" s="272" t="s">
        <v>142</v>
      </c>
      <c r="C38" s="242" t="s">
        <v>143</v>
      </c>
      <c r="D38" s="272" t="s">
        <v>153</v>
      </c>
      <c r="E38" s="272" t="s">
        <v>127</v>
      </c>
      <c r="F38" s="273"/>
      <c r="G38" s="274">
        <v>42960</v>
      </c>
      <c r="H38" s="275">
        <v>190</v>
      </c>
      <c r="I38" s="186">
        <v>466</v>
      </c>
      <c r="J38" s="37"/>
      <c r="K38" s="58" t="s">
        <v>86</v>
      </c>
      <c r="L38" s="437">
        <v>42960</v>
      </c>
      <c r="N38" s="301" t="s">
        <v>86</v>
      </c>
      <c r="O38" s="301" t="s">
        <v>86</v>
      </c>
    </row>
    <row r="39" spans="1:23" s="12" customFormat="1" ht="29.25" customHeight="1">
      <c r="A39" s="241" t="s">
        <v>162</v>
      </c>
      <c r="B39" s="242" t="s">
        <v>142</v>
      </c>
      <c r="C39" s="242" t="s">
        <v>143</v>
      </c>
      <c r="D39" s="242" t="s">
        <v>184</v>
      </c>
      <c r="E39" s="242" t="s">
        <v>135</v>
      </c>
      <c r="F39" s="243"/>
      <c r="G39" s="235">
        <v>595</v>
      </c>
      <c r="H39" s="245">
        <v>99</v>
      </c>
      <c r="I39" s="189">
        <v>99</v>
      </c>
      <c r="J39" s="11"/>
      <c r="K39" s="58" t="s">
        <v>86</v>
      </c>
      <c r="L39" s="383">
        <v>595</v>
      </c>
      <c r="N39" s="301" t="s">
        <v>86</v>
      </c>
      <c r="O39" s="301" t="s">
        <v>86</v>
      </c>
    </row>
    <row r="40" spans="1:23" s="12" customFormat="1" ht="29.25" customHeight="1" thickBot="1">
      <c r="A40" s="261" t="s">
        <v>162</v>
      </c>
      <c r="B40" s="262" t="s">
        <v>142</v>
      </c>
      <c r="C40" s="262" t="s">
        <v>143</v>
      </c>
      <c r="D40" s="262" t="s">
        <v>154</v>
      </c>
      <c r="E40" s="262" t="s">
        <v>127</v>
      </c>
      <c r="F40" s="263"/>
      <c r="G40" s="264">
        <v>42050</v>
      </c>
      <c r="H40" s="265">
        <v>66</v>
      </c>
      <c r="I40" s="183">
        <v>66</v>
      </c>
      <c r="J40" s="42"/>
      <c r="K40" s="43" t="s">
        <v>777</v>
      </c>
      <c r="L40" s="437">
        <v>42050</v>
      </c>
      <c r="N40" s="301" t="s">
        <v>777</v>
      </c>
      <c r="O40" s="301" t="s">
        <v>777</v>
      </c>
    </row>
    <row r="41" spans="1:23" s="12" customFormat="1" ht="29.25" hidden="1" customHeight="1" thickBot="1">
      <c r="A41" s="266" t="s">
        <v>162</v>
      </c>
      <c r="B41" s="267" t="s">
        <v>128</v>
      </c>
      <c r="C41" s="267" t="s">
        <v>223</v>
      </c>
      <c r="D41" s="267" t="s">
        <v>224</v>
      </c>
      <c r="E41" s="267" t="s">
        <v>190</v>
      </c>
      <c r="F41" s="268"/>
      <c r="G41" s="269">
        <v>28158</v>
      </c>
      <c r="H41" s="270">
        <v>437</v>
      </c>
      <c r="I41" s="293">
        <v>437</v>
      </c>
      <c r="J41" s="234" t="s">
        <v>225</v>
      </c>
      <c r="K41" s="45" t="s">
        <v>180</v>
      </c>
      <c r="L41" s="437">
        <v>28158</v>
      </c>
      <c r="N41" s="301" t="s">
        <v>180</v>
      </c>
      <c r="O41" s="301" t="s">
        <v>180</v>
      </c>
    </row>
    <row r="42" spans="1:23" s="12" customFormat="1" ht="29.25" hidden="1" customHeight="1">
      <c r="A42" s="271" t="s">
        <v>162</v>
      </c>
      <c r="B42" s="272" t="s">
        <v>226</v>
      </c>
      <c r="C42" s="272" t="s">
        <v>227</v>
      </c>
      <c r="D42" s="272" t="s">
        <v>228</v>
      </c>
      <c r="E42" s="272" t="s">
        <v>127</v>
      </c>
      <c r="F42" s="273"/>
      <c r="G42" s="274">
        <v>1331560</v>
      </c>
      <c r="H42" s="275">
        <v>229</v>
      </c>
      <c r="I42" s="294">
        <v>229</v>
      </c>
      <c r="J42" s="37" t="s">
        <v>229</v>
      </c>
      <c r="K42" s="58" t="s">
        <v>230</v>
      </c>
      <c r="L42" s="437">
        <v>1331560</v>
      </c>
      <c r="N42" s="301" t="s">
        <v>230</v>
      </c>
      <c r="O42" s="301" t="s">
        <v>230</v>
      </c>
    </row>
    <row r="43" spans="1:23" s="12" customFormat="1" ht="29.25" hidden="1" customHeight="1" thickBot="1">
      <c r="A43" s="261" t="s">
        <v>162</v>
      </c>
      <c r="B43" s="262" t="s">
        <v>226</v>
      </c>
      <c r="C43" s="262" t="s">
        <v>227</v>
      </c>
      <c r="D43" s="262" t="s">
        <v>231</v>
      </c>
      <c r="E43" s="262" t="s">
        <v>190</v>
      </c>
      <c r="F43" s="263"/>
      <c r="G43" s="264">
        <v>101977</v>
      </c>
      <c r="H43" s="265">
        <v>1332</v>
      </c>
      <c r="I43" s="185">
        <v>1332</v>
      </c>
      <c r="J43" s="42"/>
      <c r="K43" s="43" t="s">
        <v>779</v>
      </c>
      <c r="L43" s="437">
        <v>101977</v>
      </c>
      <c r="N43" s="301" t="s">
        <v>779</v>
      </c>
      <c r="O43" s="301" t="s">
        <v>779</v>
      </c>
    </row>
    <row r="44" spans="1:23">
      <c r="Q44" s="12"/>
      <c r="R44" s="12"/>
      <c r="S44" s="12"/>
      <c r="T44" s="12"/>
      <c r="U44" s="12"/>
      <c r="V44" s="12"/>
      <c r="W44" s="12"/>
    </row>
    <row r="45" spans="1:23">
      <c r="D45" s="1"/>
      <c r="E45" s="1"/>
      <c r="G45" s="1"/>
      <c r="H45" s="1"/>
      <c r="I45" s="1"/>
      <c r="J45" s="1"/>
      <c r="K45" s="1"/>
    </row>
    <row r="46" spans="1:23">
      <c r="D46" s="1"/>
      <c r="E46" s="1"/>
      <c r="G46" s="1"/>
      <c r="H46" s="1"/>
      <c r="I46" s="1"/>
      <c r="J46" s="1"/>
      <c r="K46" s="1"/>
    </row>
    <row r="47" spans="1:23">
      <c r="D47" s="1"/>
      <c r="E47" s="1"/>
      <c r="G47" s="1"/>
      <c r="H47" s="1"/>
      <c r="I47" s="1"/>
      <c r="J47" s="1"/>
      <c r="K47" s="1"/>
    </row>
    <row r="48" spans="1:23">
      <c r="D48" s="1"/>
      <c r="E48" s="1"/>
      <c r="G48" s="1"/>
      <c r="H48" s="1"/>
      <c r="I48" s="1"/>
      <c r="J48" s="1"/>
      <c r="K48" s="1"/>
    </row>
    <row r="49" spans="4:11">
      <c r="D49" s="1"/>
      <c r="E49" s="1"/>
      <c r="G49" s="1"/>
      <c r="H49" s="1"/>
      <c r="I49" s="1"/>
      <c r="J49" s="1"/>
      <c r="K49" s="1"/>
    </row>
    <row r="50" spans="4:11">
      <c r="D50" s="1"/>
      <c r="E50" s="1"/>
      <c r="G50" s="1"/>
      <c r="H50" s="1"/>
      <c r="I50" s="1"/>
      <c r="J50" s="1"/>
      <c r="K50" s="1"/>
    </row>
    <row r="51" spans="4:11">
      <c r="D51" s="1"/>
      <c r="E51" s="1"/>
      <c r="G51" s="1"/>
      <c r="H51" s="1"/>
      <c r="I51" s="1"/>
      <c r="J51" s="1"/>
      <c r="K51" s="1"/>
    </row>
    <row r="52" spans="4:11">
      <c r="D52" s="1"/>
      <c r="E52" s="1"/>
      <c r="G52" s="1"/>
      <c r="H52" s="1"/>
      <c r="I52" s="1"/>
      <c r="J52" s="1"/>
      <c r="K52" s="1"/>
    </row>
    <row r="53" spans="4:11">
      <c r="D53" s="1"/>
      <c r="E53" s="1"/>
      <c r="G53" s="1"/>
      <c r="H53" s="1"/>
      <c r="I53" s="1"/>
      <c r="J53" s="1"/>
      <c r="K53" s="1"/>
    </row>
    <row r="54" spans="4:11" ht="17.25" customHeight="1">
      <c r="D54" s="1"/>
      <c r="E54" s="1"/>
      <c r="G54" s="1"/>
      <c r="H54" s="1"/>
      <c r="I54" s="1"/>
      <c r="J54" s="1"/>
      <c r="K54" s="1"/>
    </row>
    <row r="55" spans="4:11">
      <c r="I55" s="78"/>
    </row>
    <row r="56" spans="4:11">
      <c r="I56" s="78"/>
    </row>
  </sheetData>
  <mergeCells count="6">
    <mergeCell ref="A1:K1"/>
    <mergeCell ref="A3:D3"/>
    <mergeCell ref="E3:F4"/>
    <mergeCell ref="J3:J4"/>
    <mergeCell ref="K3:K4"/>
    <mergeCell ref="G3:I3"/>
  </mergeCells>
  <phoneticPr fontId="3" type="noConversion"/>
  <conditionalFormatting sqref="D34:D35">
    <cfRule type="duplicateValues" dxfId="6" priority="5"/>
  </conditionalFormatting>
  <conditionalFormatting sqref="D36:D40">
    <cfRule type="duplicateValues" dxfId="5" priority="4"/>
  </conditionalFormatting>
  <conditionalFormatting sqref="D41">
    <cfRule type="duplicateValues" dxfId="4" priority="3"/>
  </conditionalFormatting>
  <conditionalFormatting sqref="D42:D43">
    <cfRule type="duplicateValues" dxfId="3" priority="1"/>
  </conditionalFormatting>
  <conditionalFormatting sqref="D7:D33">
    <cfRule type="duplicateValues" dxfId="2" priority="10"/>
  </conditionalFormatting>
  <dataValidations count="1">
    <dataValidation allowBlank="1" showInputMessage="1" showErrorMessage="1" promptTitle="자동 입력됨." prompt="우측&quot;지번,지목,시행면적,지적면적,주소,성명&quot;등을 입력하면 자동 입력됨" sqref="IG7:II43 A7:C43 WUS7:WUU43 WKW7:WKY43 WBA7:WBC43 VRE7:VRG43 VHI7:VHK43 UXM7:UXO43 UNQ7:UNS43 UDU7:UDW43 TTY7:TUA43 TKC7:TKE43 TAG7:TAI43 SQK7:SQM43 SGO7:SGQ43 RWS7:RWU43 RMW7:RMY43 RDA7:RDC43 QTE7:QTG43 QJI7:QJK43 PZM7:PZO43 PPQ7:PPS43 PFU7:PFW43 OVY7:OWA43 OMC7:OME43 OCG7:OCI43 NSK7:NSM43 NIO7:NIQ43 MYS7:MYU43 MOW7:MOY43 MFA7:MFC43 LVE7:LVG43 LLI7:LLK43 LBM7:LBO43 KRQ7:KRS43 KHU7:KHW43 JXY7:JYA43 JOC7:JOE43 JEG7:JEI43 IUK7:IUM43 IKO7:IKQ43 IAS7:IAU43 HQW7:HQY43 HHA7:HHC43 GXE7:GXG43 GNI7:GNK43 GDM7:GDO43 FTQ7:FTS43 FJU7:FJW43 EZY7:FAA43 EQC7:EQE43 EGG7:EGI43 DWK7:DWM43 DMO7:DMQ43 DCS7:DCU43 CSW7:CSY43 CJA7:CJC43 BZE7:BZG43 BPI7:BPK43 BFM7:BFO43 AVQ7:AVS43 ALU7:ALW43 ABY7:ACA43 SC7:SE43"/>
  </dataValidations>
  <printOptions horizontalCentered="1"/>
  <pageMargins left="0.39370078740157483" right="0.39370078740157483" top="0.6692913385826772" bottom="0.47244094488188981" header="0.39370078740157483" footer="0.51181102362204722"/>
  <pageSetup paperSize="9" scale="9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W64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3.109375" style="2" customWidth="1"/>
    <col min="8" max="8" width="11.33203125" style="2" customWidth="1"/>
    <col min="9" max="9" width="12.109375" style="2" customWidth="1"/>
    <col min="10" max="10" width="8.77734375" style="2" customWidth="1"/>
    <col min="11" max="11" width="10.77734375" style="6" customWidth="1"/>
    <col min="12" max="12" width="14" style="94" hidden="1" customWidth="1"/>
    <col min="13" max="13" width="10.5546875" style="1" hidden="1" customWidth="1"/>
    <col min="14" max="23" width="8.88671875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51</v>
      </c>
      <c r="B2" s="3"/>
      <c r="C2" s="3"/>
      <c r="D2" s="7"/>
      <c r="E2" s="3"/>
      <c r="F2" s="3"/>
      <c r="G2" s="3"/>
      <c r="H2" s="3"/>
      <c r="I2" s="3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  <c r="L3" s="95"/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48" t="s">
        <v>75</v>
      </c>
      <c r="I4" s="49" t="s">
        <v>76</v>
      </c>
      <c r="J4" s="468"/>
      <c r="K4" s="470"/>
      <c r="L4" s="94"/>
    </row>
    <row r="5" spans="1:23" s="74" customFormat="1" ht="24.95" customHeight="1">
      <c r="A5" s="303" t="s">
        <v>10</v>
      </c>
      <c r="B5" s="79"/>
      <c r="C5" s="79"/>
      <c r="D5" s="80"/>
      <c r="E5" s="81">
        <f>COUNTA(G7:G40)</f>
        <v>31</v>
      </c>
      <c r="F5" s="82" t="s">
        <v>11</v>
      </c>
      <c r="G5" s="83">
        <f>SUM(G7:G40)</f>
        <v>20729657</v>
      </c>
      <c r="H5" s="83">
        <f>SUM(H7:H40)</f>
        <v>12228</v>
      </c>
      <c r="I5" s="218">
        <f>SUM(I7:I40)</f>
        <v>10750</v>
      </c>
      <c r="J5" s="84"/>
      <c r="K5" s="304"/>
      <c r="L5" s="435" t="s">
        <v>232</v>
      </c>
      <c r="M5" s="419" t="s">
        <v>85</v>
      </c>
      <c r="N5" s="419" t="s">
        <v>53</v>
      </c>
      <c r="O5" s="419" t="s">
        <v>54</v>
      </c>
    </row>
    <row r="6" spans="1:23" s="74" customFormat="1" ht="22.5" customHeight="1" thickBot="1">
      <c r="A6" s="138" t="s">
        <v>100</v>
      </c>
      <c r="B6" s="139"/>
      <c r="C6" s="139"/>
      <c r="D6" s="140"/>
      <c r="E6" s="141">
        <f>COUNT(G7:G8,G13:G15,G37,G38:G40)</f>
        <v>9</v>
      </c>
      <c r="F6" s="142" t="s">
        <v>11</v>
      </c>
      <c r="G6" s="143">
        <f>SUM(G7:G8,G13:G15,G37,G38:G40)</f>
        <v>11184636</v>
      </c>
      <c r="H6" s="143">
        <f>SUM(H7:H8,H13:H14,H37,H38:H40)</f>
        <v>3693</v>
      </c>
      <c r="I6" s="143">
        <f>SUM(I7:I8,I13:I15,I37,I38:I40)</f>
        <v>3571</v>
      </c>
      <c r="J6" s="144"/>
      <c r="K6" s="145"/>
    </row>
    <row r="7" spans="1:23" s="12" customFormat="1" ht="29.25" customHeight="1">
      <c r="A7" s="106" t="s">
        <v>111</v>
      </c>
      <c r="B7" s="107" t="s">
        <v>187</v>
      </c>
      <c r="C7" s="107" t="s">
        <v>188</v>
      </c>
      <c r="D7" s="149" t="s">
        <v>145</v>
      </c>
      <c r="E7" s="149" t="s">
        <v>127</v>
      </c>
      <c r="F7" s="153"/>
      <c r="G7" s="150">
        <v>1658205</v>
      </c>
      <c r="H7" s="214">
        <v>894</v>
      </c>
      <c r="I7" s="189">
        <v>899</v>
      </c>
      <c r="J7" s="15" t="s">
        <v>197</v>
      </c>
      <c r="K7" s="40" t="s">
        <v>103</v>
      </c>
      <c r="L7" s="126">
        <v>1658205</v>
      </c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customHeight="1" thickBot="1">
      <c r="A8" s="104" t="s">
        <v>111</v>
      </c>
      <c r="B8" s="105" t="s">
        <v>187</v>
      </c>
      <c r="C8" s="105" t="s">
        <v>188</v>
      </c>
      <c r="D8" s="64" t="s">
        <v>189</v>
      </c>
      <c r="E8" s="105" t="s">
        <v>190</v>
      </c>
      <c r="F8" s="154"/>
      <c r="G8" s="151">
        <v>10179</v>
      </c>
      <c r="H8" s="220">
        <v>3</v>
      </c>
      <c r="I8" s="190">
        <v>16</v>
      </c>
      <c r="J8" s="61"/>
      <c r="K8" s="43" t="s">
        <v>181</v>
      </c>
      <c r="L8" s="126">
        <v>10179</v>
      </c>
      <c r="N8" s="301" t="s">
        <v>181</v>
      </c>
      <c r="O8" s="301" t="s">
        <v>181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hidden="1" customHeight="1">
      <c r="A9" s="161" t="s">
        <v>192</v>
      </c>
      <c r="B9" s="108" t="s">
        <v>203</v>
      </c>
      <c r="C9" s="108" t="s">
        <v>204</v>
      </c>
      <c r="D9" s="108" t="s">
        <v>207</v>
      </c>
      <c r="E9" s="108" t="s">
        <v>196</v>
      </c>
      <c r="F9" s="278"/>
      <c r="G9" s="165">
        <v>2796763</v>
      </c>
      <c r="H9" s="280">
        <v>610</v>
      </c>
      <c r="I9" s="280">
        <v>610</v>
      </c>
      <c r="J9" s="279" t="s">
        <v>233</v>
      </c>
      <c r="K9" s="39" t="s">
        <v>86</v>
      </c>
      <c r="L9" s="126">
        <v>2796763</v>
      </c>
      <c r="N9" s="301" t="s">
        <v>86</v>
      </c>
      <c r="O9" s="301" t="s">
        <v>86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hidden="1" customHeight="1" thickBot="1">
      <c r="A10" s="104" t="s">
        <v>192</v>
      </c>
      <c r="B10" s="105" t="s">
        <v>203</v>
      </c>
      <c r="C10" s="105" t="s">
        <v>204</v>
      </c>
      <c r="D10" s="105" t="s">
        <v>234</v>
      </c>
      <c r="E10" s="105" t="s">
        <v>196</v>
      </c>
      <c r="F10" s="154"/>
      <c r="G10" s="151">
        <v>3471</v>
      </c>
      <c r="H10" s="220">
        <v>56</v>
      </c>
      <c r="I10" s="220">
        <v>56</v>
      </c>
      <c r="J10" s="61"/>
      <c r="K10" s="43" t="s">
        <v>181</v>
      </c>
      <c r="L10" s="126">
        <v>3471</v>
      </c>
      <c r="N10" s="301" t="s">
        <v>181</v>
      </c>
      <c r="O10" s="301" t="s">
        <v>181</v>
      </c>
      <c r="Q10" s="427" t="s">
        <v>180</v>
      </c>
      <c r="R10" s="216">
        <f>COUNTIF($N$7:$N$71,"사후관리")+COUNTIF($N$7:$N$71,"사후관리 추가")</f>
        <v>11</v>
      </c>
      <c r="S10" s="216">
        <f>SUMIF($K$7:$K$71,"사후관리",$L$7:$L$71)+SUMIF($K$7:$K$71,"사후관리 추가",$L$7:$L$71)</f>
        <v>3350489</v>
      </c>
      <c r="T10" s="216">
        <f>SUMIF($K$7:$K$71,"사후관리",$H$7:$H$71)+SUMIF($K$7:$K$71,"사후관리 추가",$H$7:$H$71)</f>
        <v>2524</v>
      </c>
      <c r="U10" s="216">
        <f>COUNTIF($O$7:$O$71,"사후관리")+COUNTIF($O$7:$O$71,"사후관리 추가")</f>
        <v>11</v>
      </c>
      <c r="V10" s="216">
        <f>SUMIF($K$7:$K$71,"사후관리",$G$7:$G$71)+SUMIF($K$7:$K$71,"사후관리",$G$7:$G$71)</f>
        <v>4239724</v>
      </c>
      <c r="W10" s="428">
        <f>SUMIF($K$7:$K$71,"사후관리",$I$7:$I$71)+SUMIF($K$7:$K$71,"사후관리 추가",$I$7:$I$71)</f>
        <v>2524</v>
      </c>
    </row>
    <row r="11" spans="1:23" s="12" customFormat="1" ht="29.25" hidden="1" customHeight="1">
      <c r="A11" s="161" t="s">
        <v>192</v>
      </c>
      <c r="B11" s="108" t="s">
        <v>193</v>
      </c>
      <c r="C11" s="108" t="s">
        <v>194</v>
      </c>
      <c r="D11" s="108" t="s">
        <v>235</v>
      </c>
      <c r="E11" s="108" t="s">
        <v>196</v>
      </c>
      <c r="F11" s="278"/>
      <c r="G11" s="165">
        <v>831600</v>
      </c>
      <c r="H11" s="280">
        <v>843</v>
      </c>
      <c r="I11" s="280">
        <v>843</v>
      </c>
      <c r="J11" s="279" t="s">
        <v>236</v>
      </c>
      <c r="K11" s="39" t="s">
        <v>86</v>
      </c>
      <c r="L11" s="126">
        <v>831600</v>
      </c>
      <c r="N11" s="301" t="s">
        <v>86</v>
      </c>
      <c r="O11" s="301" t="s">
        <v>86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hidden="1" customHeight="1" thickBot="1">
      <c r="A12" s="164" t="s">
        <v>192</v>
      </c>
      <c r="B12" s="109" t="s">
        <v>193</v>
      </c>
      <c r="C12" s="109" t="s">
        <v>194</v>
      </c>
      <c r="D12" s="109" t="s">
        <v>237</v>
      </c>
      <c r="E12" s="109" t="s">
        <v>134</v>
      </c>
      <c r="F12" s="98"/>
      <c r="G12" s="166">
        <v>227499</v>
      </c>
      <c r="H12" s="283">
        <v>38</v>
      </c>
      <c r="I12" s="283">
        <v>38</v>
      </c>
      <c r="J12" s="277"/>
      <c r="K12" s="62" t="s">
        <v>181</v>
      </c>
      <c r="L12" s="126">
        <v>227499</v>
      </c>
      <c r="N12" s="301" t="s">
        <v>181</v>
      </c>
      <c r="O12" s="301" t="s">
        <v>181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9.25" customHeight="1">
      <c r="A13" s="161" t="s">
        <v>111</v>
      </c>
      <c r="B13" s="108" t="s">
        <v>113</v>
      </c>
      <c r="C13" s="108" t="s">
        <v>114</v>
      </c>
      <c r="D13" s="108" t="s">
        <v>191</v>
      </c>
      <c r="E13" s="108" t="s">
        <v>102</v>
      </c>
      <c r="F13" s="278"/>
      <c r="G13" s="165">
        <v>47603</v>
      </c>
      <c r="H13" s="280">
        <v>233</v>
      </c>
      <c r="I13" s="215">
        <v>230</v>
      </c>
      <c r="J13" s="279" t="s">
        <v>198</v>
      </c>
      <c r="K13" s="39" t="s">
        <v>181</v>
      </c>
      <c r="L13" s="126">
        <v>47603</v>
      </c>
      <c r="N13" s="301" t="s">
        <v>181</v>
      </c>
      <c r="O13" s="301" t="s">
        <v>181</v>
      </c>
      <c r="Q13" s="427" t="s">
        <v>775</v>
      </c>
      <c r="R13" s="216">
        <f>COUNTIF($N$7:$N$71,"사방댐")</f>
        <v>17</v>
      </c>
      <c r="S13" s="216">
        <f>SUMIF($K$7:$K$71,"사방댐",$L$7:$L$71)</f>
        <v>16309819</v>
      </c>
      <c r="T13" s="216">
        <f>SUMIF($K$7:$K$71,"사방댐",$H$7:$H$71)</f>
        <v>7003</v>
      </c>
      <c r="U13" s="216">
        <f>COUNTIF($O$7:$O$71,"사방댐")</f>
        <v>18</v>
      </c>
      <c r="V13" s="216">
        <f>SUMIF($K$7:$K$71,"사방댐",$G$7:$G$71)</f>
        <v>16321542</v>
      </c>
      <c r="W13" s="428">
        <f>SUMIF($K$7:$K$71,"사방댐",$I$7:$I$71)</f>
        <v>6881</v>
      </c>
    </row>
    <row r="14" spans="1:23" s="12" customFormat="1" ht="29.25" customHeight="1">
      <c r="A14" s="152" t="s">
        <v>192</v>
      </c>
      <c r="B14" s="149" t="s">
        <v>193</v>
      </c>
      <c r="C14" s="149" t="s">
        <v>194</v>
      </c>
      <c r="D14" s="149" t="s">
        <v>195</v>
      </c>
      <c r="E14" s="149" t="s">
        <v>196</v>
      </c>
      <c r="F14" s="153"/>
      <c r="G14" s="150">
        <v>1243140</v>
      </c>
      <c r="H14" s="214">
        <v>739</v>
      </c>
      <c r="I14" s="189">
        <v>783</v>
      </c>
      <c r="J14" s="15"/>
      <c r="K14" s="40" t="s">
        <v>181</v>
      </c>
      <c r="L14" s="126">
        <v>1243140</v>
      </c>
      <c r="N14" s="301" t="s">
        <v>181</v>
      </c>
      <c r="O14" s="301" t="s">
        <v>181</v>
      </c>
      <c r="Q14" s="427" t="s">
        <v>776</v>
      </c>
      <c r="R14" s="216">
        <f>COUNTIF($N$7:$N$71,"계류보전")</f>
        <v>16</v>
      </c>
      <c r="S14" s="216">
        <f>SUMIF($K$7:$K$71,"계류보전",$L$7:$L$71)</f>
        <v>4584758</v>
      </c>
      <c r="T14" s="216">
        <f>SUMIF($K$7:$K$71,"계류보전",$H$7:$H$71)</f>
        <v>5225</v>
      </c>
      <c r="U14" s="216">
        <f>COUNTIF($O$7:$O$71,"계류보전")</f>
        <v>13</v>
      </c>
      <c r="V14" s="216">
        <f>SUMIF($K$7:$K$71,"계류보전",$G$7:$G$71)</f>
        <v>4408115</v>
      </c>
      <c r="W14" s="428">
        <f>SUMIF($K$7:$K$71,"계류보전",$I$7:$I$71)</f>
        <v>3869</v>
      </c>
    </row>
    <row r="15" spans="1:23" s="12" customFormat="1" ht="29.25" customHeight="1" thickBot="1">
      <c r="A15" s="196" t="s">
        <v>254</v>
      </c>
      <c r="B15" s="197" t="s">
        <v>426</v>
      </c>
      <c r="C15" s="197" t="s">
        <v>427</v>
      </c>
      <c r="D15" s="197" t="s">
        <v>428</v>
      </c>
      <c r="E15" s="197" t="s">
        <v>258</v>
      </c>
      <c r="F15" s="198"/>
      <c r="G15" s="190">
        <v>11723</v>
      </c>
      <c r="H15" s="190">
        <v>0</v>
      </c>
      <c r="I15" s="190">
        <v>93</v>
      </c>
      <c r="J15" s="61"/>
      <c r="K15" s="43" t="s">
        <v>181</v>
      </c>
      <c r="L15" s="126"/>
      <c r="N15" s="301"/>
      <c r="O15" s="301" t="s">
        <v>181</v>
      </c>
      <c r="Q15" s="429"/>
      <c r="R15" s="430">
        <f t="shared" ref="R15:W15" si="0">SUM(R8:R14)</f>
        <v>44</v>
      </c>
      <c r="S15" s="430">
        <f t="shared" si="0"/>
        <v>24245066</v>
      </c>
      <c r="T15" s="431">
        <f t="shared" si="0"/>
        <v>14752</v>
      </c>
      <c r="U15" s="432">
        <f t="shared" si="0"/>
        <v>42</v>
      </c>
      <c r="V15" s="433">
        <f t="shared" si="0"/>
        <v>24969381</v>
      </c>
      <c r="W15" s="434">
        <f t="shared" si="0"/>
        <v>13274</v>
      </c>
    </row>
    <row r="16" spans="1:23" s="12" customFormat="1" ht="29.25" hidden="1" customHeight="1" thickBot="1">
      <c r="A16" s="162" t="s">
        <v>192</v>
      </c>
      <c r="B16" s="163" t="s">
        <v>238</v>
      </c>
      <c r="C16" s="163" t="s">
        <v>239</v>
      </c>
      <c r="D16" s="163" t="s">
        <v>240</v>
      </c>
      <c r="E16" s="163" t="s">
        <v>196</v>
      </c>
      <c r="F16" s="296"/>
      <c r="G16" s="121">
        <v>1235702</v>
      </c>
      <c r="H16" s="297">
        <v>742</v>
      </c>
      <c r="I16" s="297">
        <v>742</v>
      </c>
      <c r="J16" s="279" t="s">
        <v>241</v>
      </c>
      <c r="K16" s="39" t="s">
        <v>86</v>
      </c>
      <c r="L16" s="126">
        <v>1235702</v>
      </c>
      <c r="N16" s="301" t="s">
        <v>86</v>
      </c>
      <c r="O16" s="301" t="s">
        <v>86</v>
      </c>
    </row>
    <row r="17" spans="1:15" s="12" customFormat="1" ht="29.25" hidden="1" customHeight="1">
      <c r="A17" s="161" t="s">
        <v>192</v>
      </c>
      <c r="B17" s="108" t="s">
        <v>193</v>
      </c>
      <c r="C17" s="108" t="s">
        <v>242</v>
      </c>
      <c r="D17" s="108" t="s">
        <v>243</v>
      </c>
      <c r="E17" s="108" t="s">
        <v>196</v>
      </c>
      <c r="F17" s="278"/>
      <c r="G17" s="165">
        <v>12397</v>
      </c>
      <c r="H17" s="280">
        <v>158</v>
      </c>
      <c r="I17" s="280">
        <v>158</v>
      </c>
      <c r="J17" s="279" t="s">
        <v>244</v>
      </c>
      <c r="K17" s="39" t="s">
        <v>86</v>
      </c>
      <c r="L17" s="126">
        <v>12397</v>
      </c>
      <c r="N17" s="301" t="s">
        <v>86</v>
      </c>
      <c r="O17" s="301" t="s">
        <v>86</v>
      </c>
    </row>
    <row r="18" spans="1:15" s="12" customFormat="1" ht="29.25" hidden="1" customHeight="1">
      <c r="A18" s="152" t="s">
        <v>245</v>
      </c>
      <c r="B18" s="149" t="s">
        <v>193</v>
      </c>
      <c r="C18" s="149" t="s">
        <v>242</v>
      </c>
      <c r="D18" s="149" t="s">
        <v>261</v>
      </c>
      <c r="E18" s="149" t="s">
        <v>196</v>
      </c>
      <c r="F18" s="153"/>
      <c r="G18" s="150">
        <v>16165</v>
      </c>
      <c r="H18" s="214">
        <v>27</v>
      </c>
      <c r="I18" s="214">
        <v>27</v>
      </c>
      <c r="J18" s="15"/>
      <c r="K18" s="40" t="s">
        <v>181</v>
      </c>
      <c r="L18" s="126">
        <v>16165</v>
      </c>
      <c r="N18" s="301" t="s">
        <v>181</v>
      </c>
      <c r="O18" s="301" t="s">
        <v>181</v>
      </c>
    </row>
    <row r="19" spans="1:15" s="12" customFormat="1" ht="29.25" hidden="1" customHeight="1">
      <c r="A19" s="152" t="s">
        <v>245</v>
      </c>
      <c r="B19" s="149" t="s">
        <v>193</v>
      </c>
      <c r="C19" s="149" t="s">
        <v>242</v>
      </c>
      <c r="D19" s="149" t="s">
        <v>262</v>
      </c>
      <c r="E19" s="149" t="s">
        <v>134</v>
      </c>
      <c r="F19" s="153"/>
      <c r="G19" s="150">
        <v>11762</v>
      </c>
      <c r="H19" s="214">
        <v>768</v>
      </c>
      <c r="I19" s="214">
        <v>768</v>
      </c>
      <c r="J19" s="15"/>
      <c r="K19" s="40" t="s">
        <v>181</v>
      </c>
      <c r="L19" s="126">
        <v>11762</v>
      </c>
      <c r="N19" s="301" t="s">
        <v>181</v>
      </c>
      <c r="O19" s="301" t="s">
        <v>181</v>
      </c>
    </row>
    <row r="20" spans="1:15" s="12" customFormat="1" ht="29.25" hidden="1" customHeight="1" thickBot="1">
      <c r="A20" s="104" t="s">
        <v>245</v>
      </c>
      <c r="B20" s="105" t="s">
        <v>193</v>
      </c>
      <c r="C20" s="105" t="s">
        <v>242</v>
      </c>
      <c r="D20" s="105" t="s">
        <v>263</v>
      </c>
      <c r="E20" s="105" t="s">
        <v>140</v>
      </c>
      <c r="F20" s="154"/>
      <c r="G20" s="151">
        <v>1547</v>
      </c>
      <c r="H20" s="220">
        <v>68</v>
      </c>
      <c r="I20" s="220">
        <v>68</v>
      </c>
      <c r="J20" s="61"/>
      <c r="K20" s="43" t="s">
        <v>181</v>
      </c>
      <c r="L20" s="126">
        <v>1547</v>
      </c>
      <c r="N20" s="301" t="s">
        <v>181</v>
      </c>
      <c r="O20" s="301" t="s">
        <v>181</v>
      </c>
    </row>
    <row r="21" spans="1:15" s="12" customFormat="1" ht="29.25" hidden="1" customHeight="1">
      <c r="A21" s="161" t="s">
        <v>192</v>
      </c>
      <c r="B21" s="108" t="s">
        <v>238</v>
      </c>
      <c r="C21" s="108" t="s">
        <v>264</v>
      </c>
      <c r="D21" s="108" t="s">
        <v>265</v>
      </c>
      <c r="E21" s="108" t="s">
        <v>196</v>
      </c>
      <c r="F21" s="278"/>
      <c r="G21" s="165">
        <v>136057</v>
      </c>
      <c r="H21" s="280">
        <v>120</v>
      </c>
      <c r="I21" s="280">
        <v>120</v>
      </c>
      <c r="J21" s="279" t="s">
        <v>246</v>
      </c>
      <c r="K21" s="39" t="s">
        <v>158</v>
      </c>
      <c r="L21" s="126">
        <v>136057</v>
      </c>
      <c r="N21" s="301" t="s">
        <v>158</v>
      </c>
      <c r="O21" s="301" t="s">
        <v>158</v>
      </c>
    </row>
    <row r="22" spans="1:15" s="12" customFormat="1" ht="29.25" hidden="1" customHeight="1">
      <c r="A22" s="152" t="s">
        <v>192</v>
      </c>
      <c r="B22" s="149" t="s">
        <v>238</v>
      </c>
      <c r="C22" s="149" t="s">
        <v>264</v>
      </c>
      <c r="D22" s="149" t="s">
        <v>266</v>
      </c>
      <c r="E22" s="149" t="s">
        <v>220</v>
      </c>
      <c r="F22" s="153"/>
      <c r="G22" s="150">
        <v>496</v>
      </c>
      <c r="H22" s="214">
        <v>289</v>
      </c>
      <c r="I22" s="214">
        <v>289</v>
      </c>
      <c r="J22" s="15"/>
      <c r="K22" s="40" t="s">
        <v>158</v>
      </c>
      <c r="L22" s="126">
        <v>496</v>
      </c>
      <c r="N22" s="301" t="s">
        <v>158</v>
      </c>
      <c r="O22" s="301" t="s">
        <v>158</v>
      </c>
    </row>
    <row r="23" spans="1:15" s="12" customFormat="1" ht="29.25" hidden="1" customHeight="1">
      <c r="A23" s="152" t="s">
        <v>192</v>
      </c>
      <c r="B23" s="149" t="s">
        <v>238</v>
      </c>
      <c r="C23" s="149" t="s">
        <v>264</v>
      </c>
      <c r="D23" s="149" t="s">
        <v>267</v>
      </c>
      <c r="E23" s="149" t="s">
        <v>220</v>
      </c>
      <c r="F23" s="153"/>
      <c r="G23" s="150">
        <v>2470</v>
      </c>
      <c r="H23" s="214">
        <v>294</v>
      </c>
      <c r="I23" s="214">
        <v>294</v>
      </c>
      <c r="J23" s="15"/>
      <c r="K23" s="40" t="s">
        <v>158</v>
      </c>
      <c r="L23" s="126">
        <v>2470</v>
      </c>
      <c r="N23" s="301" t="s">
        <v>158</v>
      </c>
      <c r="O23" s="301" t="s">
        <v>158</v>
      </c>
    </row>
    <row r="24" spans="1:15" s="12" customFormat="1" ht="29.25" hidden="1" customHeight="1">
      <c r="A24" s="152" t="s">
        <v>192</v>
      </c>
      <c r="B24" s="149" t="s">
        <v>238</v>
      </c>
      <c r="C24" s="149" t="s">
        <v>264</v>
      </c>
      <c r="D24" s="149" t="s">
        <v>268</v>
      </c>
      <c r="E24" s="149" t="s">
        <v>220</v>
      </c>
      <c r="F24" s="153"/>
      <c r="G24" s="150">
        <v>7725</v>
      </c>
      <c r="H24" s="214">
        <v>967</v>
      </c>
      <c r="I24" s="214">
        <v>967</v>
      </c>
      <c r="J24" s="15"/>
      <c r="K24" s="40" t="s">
        <v>158</v>
      </c>
      <c r="L24" s="126">
        <v>7725</v>
      </c>
      <c r="N24" s="301" t="s">
        <v>158</v>
      </c>
      <c r="O24" s="301" t="s">
        <v>158</v>
      </c>
    </row>
    <row r="25" spans="1:15" s="12" customFormat="1" ht="29.25" hidden="1" customHeight="1" thickBot="1">
      <c r="A25" s="104" t="s">
        <v>192</v>
      </c>
      <c r="B25" s="105" t="s">
        <v>238</v>
      </c>
      <c r="C25" s="105" t="s">
        <v>264</v>
      </c>
      <c r="D25" s="105" t="s">
        <v>269</v>
      </c>
      <c r="E25" s="105" t="s">
        <v>140</v>
      </c>
      <c r="F25" s="154"/>
      <c r="G25" s="151">
        <v>347</v>
      </c>
      <c r="H25" s="220">
        <v>7</v>
      </c>
      <c r="I25" s="220">
        <v>7</v>
      </c>
      <c r="J25" s="61"/>
      <c r="K25" s="43" t="s">
        <v>158</v>
      </c>
      <c r="L25" s="126">
        <v>347</v>
      </c>
      <c r="N25" s="301" t="s">
        <v>158</v>
      </c>
      <c r="O25" s="301" t="s">
        <v>158</v>
      </c>
    </row>
    <row r="26" spans="1:15" s="12" customFormat="1" ht="29.25" hidden="1" customHeight="1">
      <c r="A26" s="161" t="s">
        <v>192</v>
      </c>
      <c r="B26" s="108" t="s">
        <v>203</v>
      </c>
      <c r="C26" s="108" t="s">
        <v>270</v>
      </c>
      <c r="D26" s="108" t="s">
        <v>271</v>
      </c>
      <c r="E26" s="108" t="s">
        <v>134</v>
      </c>
      <c r="F26" s="278"/>
      <c r="G26" s="165">
        <v>256822</v>
      </c>
      <c r="H26" s="280">
        <v>451</v>
      </c>
      <c r="I26" s="280">
        <v>451</v>
      </c>
      <c r="J26" s="279" t="s">
        <v>247</v>
      </c>
      <c r="K26" s="39" t="s">
        <v>158</v>
      </c>
      <c r="L26" s="126">
        <v>256822</v>
      </c>
      <c r="N26" s="301" t="s">
        <v>158</v>
      </c>
      <c r="O26" s="301" t="s">
        <v>158</v>
      </c>
    </row>
    <row r="27" spans="1:15" s="12" customFormat="1" ht="29.25" hidden="1" customHeight="1">
      <c r="A27" s="152" t="s">
        <v>192</v>
      </c>
      <c r="B27" s="149" t="s">
        <v>203</v>
      </c>
      <c r="C27" s="149" t="s">
        <v>270</v>
      </c>
      <c r="D27" s="149" t="s">
        <v>272</v>
      </c>
      <c r="E27" s="149" t="s">
        <v>134</v>
      </c>
      <c r="F27" s="153"/>
      <c r="G27" s="150">
        <v>40</v>
      </c>
      <c r="H27" s="214">
        <v>71</v>
      </c>
      <c r="I27" s="214">
        <v>71</v>
      </c>
      <c r="J27" s="15"/>
      <c r="K27" s="40" t="s">
        <v>158</v>
      </c>
      <c r="L27" s="126">
        <v>40</v>
      </c>
      <c r="N27" s="301" t="s">
        <v>158</v>
      </c>
      <c r="O27" s="301" t="s">
        <v>158</v>
      </c>
    </row>
    <row r="28" spans="1:15" s="12" customFormat="1" ht="29.25" hidden="1" customHeight="1">
      <c r="A28" s="106" t="s">
        <v>245</v>
      </c>
      <c r="B28" s="107" t="s">
        <v>203</v>
      </c>
      <c r="C28" s="107" t="s">
        <v>270</v>
      </c>
      <c r="D28" s="107" t="s">
        <v>273</v>
      </c>
      <c r="E28" s="107" t="s">
        <v>140</v>
      </c>
      <c r="F28" s="129"/>
      <c r="G28" s="167">
        <v>631</v>
      </c>
      <c r="H28" s="213">
        <v>341</v>
      </c>
      <c r="I28" s="213">
        <v>341</v>
      </c>
      <c r="J28" s="298"/>
      <c r="K28" s="40" t="s">
        <v>158</v>
      </c>
      <c r="L28" s="126">
        <v>631</v>
      </c>
      <c r="N28" s="301" t="s">
        <v>158</v>
      </c>
      <c r="O28" s="301" t="s">
        <v>158</v>
      </c>
    </row>
    <row r="29" spans="1:15" s="12" customFormat="1" ht="29.25" hidden="1" customHeight="1" thickBot="1">
      <c r="A29" s="104" t="s">
        <v>245</v>
      </c>
      <c r="B29" s="105" t="s">
        <v>203</v>
      </c>
      <c r="C29" s="105" t="s">
        <v>270</v>
      </c>
      <c r="D29" s="105" t="s">
        <v>274</v>
      </c>
      <c r="E29" s="105" t="s">
        <v>222</v>
      </c>
      <c r="F29" s="154"/>
      <c r="G29" s="151">
        <v>12225</v>
      </c>
      <c r="H29" s="220">
        <v>1</v>
      </c>
      <c r="I29" s="220">
        <v>1</v>
      </c>
      <c r="J29" s="61"/>
      <c r="K29" s="43" t="s">
        <v>158</v>
      </c>
      <c r="L29" s="126">
        <v>12225</v>
      </c>
      <c r="N29" s="301" t="s">
        <v>158</v>
      </c>
      <c r="O29" s="301" t="s">
        <v>158</v>
      </c>
    </row>
    <row r="30" spans="1:15" s="12" customFormat="1" ht="29.25" hidden="1" customHeight="1">
      <c r="A30" s="161" t="s">
        <v>192</v>
      </c>
      <c r="B30" s="108" t="s">
        <v>193</v>
      </c>
      <c r="C30" s="108" t="s">
        <v>194</v>
      </c>
      <c r="D30" s="108" t="s">
        <v>275</v>
      </c>
      <c r="E30" s="108" t="s">
        <v>196</v>
      </c>
      <c r="F30" s="278"/>
      <c r="G30" s="165">
        <v>66843</v>
      </c>
      <c r="H30" s="280">
        <v>715</v>
      </c>
      <c r="I30" s="280">
        <v>715</v>
      </c>
      <c r="J30" s="279" t="s">
        <v>248</v>
      </c>
      <c r="K30" s="39" t="s">
        <v>158</v>
      </c>
      <c r="L30" s="126">
        <v>66843</v>
      </c>
      <c r="N30" s="301" t="s">
        <v>158</v>
      </c>
      <c r="O30" s="301" t="s">
        <v>158</v>
      </c>
    </row>
    <row r="31" spans="1:15" s="12" customFormat="1" ht="29.25" hidden="1" customHeight="1">
      <c r="A31" s="152" t="s">
        <v>192</v>
      </c>
      <c r="B31" s="149" t="s">
        <v>193</v>
      </c>
      <c r="C31" s="149" t="s">
        <v>194</v>
      </c>
      <c r="D31" s="149" t="s">
        <v>276</v>
      </c>
      <c r="E31" s="149" t="s">
        <v>134</v>
      </c>
      <c r="F31" s="153"/>
      <c r="G31" s="150">
        <v>1210</v>
      </c>
      <c r="H31" s="214">
        <v>65</v>
      </c>
      <c r="I31" s="214">
        <v>65</v>
      </c>
      <c r="J31" s="15"/>
      <c r="K31" s="40" t="s">
        <v>158</v>
      </c>
      <c r="L31" s="126">
        <v>1210</v>
      </c>
      <c r="N31" s="301" t="s">
        <v>158</v>
      </c>
      <c r="O31" s="301" t="s">
        <v>158</v>
      </c>
    </row>
    <row r="32" spans="1:15" s="12" customFormat="1" ht="29.25" hidden="1" customHeight="1" thickBot="1">
      <c r="A32" s="106" t="s">
        <v>245</v>
      </c>
      <c r="B32" s="107" t="s">
        <v>193</v>
      </c>
      <c r="C32" s="107" t="s">
        <v>194</v>
      </c>
      <c r="D32" s="107" t="s">
        <v>277</v>
      </c>
      <c r="E32" s="107" t="s">
        <v>134</v>
      </c>
      <c r="F32" s="129"/>
      <c r="G32" s="167">
        <v>436</v>
      </c>
      <c r="H32" s="213">
        <v>57</v>
      </c>
      <c r="I32" s="213">
        <v>57</v>
      </c>
      <c r="J32" s="298"/>
      <c r="K32" s="43" t="s">
        <v>158</v>
      </c>
      <c r="L32" s="126">
        <v>436</v>
      </c>
      <c r="N32" s="301" t="s">
        <v>158</v>
      </c>
      <c r="O32" s="301" t="s">
        <v>158</v>
      </c>
    </row>
    <row r="33" spans="1:15" s="12" customFormat="1" ht="29.25" customHeight="1">
      <c r="A33" s="453" t="s">
        <v>51</v>
      </c>
      <c r="B33" s="454" t="s">
        <v>187</v>
      </c>
      <c r="C33" s="454" t="s">
        <v>278</v>
      </c>
      <c r="D33" s="454" t="s">
        <v>279</v>
      </c>
      <c r="E33" s="454" t="s">
        <v>196</v>
      </c>
      <c r="F33" s="455"/>
      <c r="G33" s="215"/>
      <c r="H33" s="215">
        <v>57</v>
      </c>
      <c r="I33" s="215">
        <v>0</v>
      </c>
      <c r="J33" s="279" t="s">
        <v>249</v>
      </c>
      <c r="K33" s="39" t="s">
        <v>158</v>
      </c>
      <c r="L33" s="126">
        <v>130639</v>
      </c>
      <c r="N33" s="301" t="s">
        <v>158</v>
      </c>
      <c r="O33" s="301"/>
    </row>
    <row r="34" spans="1:15" s="12" customFormat="1" ht="29.25" customHeight="1">
      <c r="A34" s="202" t="s">
        <v>51</v>
      </c>
      <c r="B34" s="195" t="s">
        <v>238</v>
      </c>
      <c r="C34" s="195" t="s">
        <v>278</v>
      </c>
      <c r="D34" s="195" t="s">
        <v>195</v>
      </c>
      <c r="E34" s="195" t="s">
        <v>196</v>
      </c>
      <c r="F34" s="203"/>
      <c r="G34" s="189"/>
      <c r="H34" s="189">
        <v>1237</v>
      </c>
      <c r="I34" s="189">
        <v>0</v>
      </c>
      <c r="J34" s="15"/>
      <c r="K34" s="40" t="s">
        <v>158</v>
      </c>
      <c r="L34" s="126">
        <v>45620</v>
      </c>
      <c r="N34" s="301" t="s">
        <v>158</v>
      </c>
      <c r="O34" s="301"/>
    </row>
    <row r="35" spans="1:15" s="12" customFormat="1" ht="29.25" customHeight="1" thickBot="1">
      <c r="A35" s="196" t="s">
        <v>51</v>
      </c>
      <c r="B35" s="197" t="s">
        <v>238</v>
      </c>
      <c r="C35" s="197" t="s">
        <v>278</v>
      </c>
      <c r="D35" s="197" t="s">
        <v>280</v>
      </c>
      <c r="E35" s="197" t="s">
        <v>281</v>
      </c>
      <c r="F35" s="198"/>
      <c r="G35" s="190"/>
      <c r="H35" s="190">
        <v>62</v>
      </c>
      <c r="I35" s="190">
        <v>0</v>
      </c>
      <c r="J35" s="61"/>
      <c r="K35" s="43" t="s">
        <v>158</v>
      </c>
      <c r="L35" s="126">
        <v>384</v>
      </c>
      <c r="N35" s="301" t="s">
        <v>158</v>
      </c>
      <c r="O35" s="301"/>
    </row>
    <row r="36" spans="1:15" s="12" customFormat="1" ht="29.25" hidden="1" customHeight="1" thickBot="1">
      <c r="A36" s="164" t="s">
        <v>245</v>
      </c>
      <c r="B36" s="109" t="s">
        <v>203</v>
      </c>
      <c r="C36" s="109" t="s">
        <v>282</v>
      </c>
      <c r="D36" s="109" t="s">
        <v>283</v>
      </c>
      <c r="E36" s="109" t="s">
        <v>196</v>
      </c>
      <c r="F36" s="98"/>
      <c r="G36" s="166">
        <v>3922813</v>
      </c>
      <c r="H36" s="283">
        <v>491</v>
      </c>
      <c r="I36" s="283">
        <v>491</v>
      </c>
      <c r="J36" s="279" t="s">
        <v>250</v>
      </c>
      <c r="K36" s="39" t="s">
        <v>158</v>
      </c>
      <c r="L36" s="126">
        <v>3922813</v>
      </c>
      <c r="N36" s="301" t="s">
        <v>158</v>
      </c>
      <c r="O36" s="301" t="s">
        <v>158</v>
      </c>
    </row>
    <row r="37" spans="1:15" s="12" customFormat="1" ht="29.25" customHeight="1" thickBot="1">
      <c r="A37" s="158" t="s">
        <v>111</v>
      </c>
      <c r="B37" s="159" t="s">
        <v>112</v>
      </c>
      <c r="C37" s="170" t="s">
        <v>199</v>
      </c>
      <c r="D37" s="159" t="s">
        <v>200</v>
      </c>
      <c r="E37" s="159" t="s">
        <v>127</v>
      </c>
      <c r="F37" s="114"/>
      <c r="G37" s="160">
        <v>3922813</v>
      </c>
      <c r="H37" s="281">
        <v>664</v>
      </c>
      <c r="I37" s="191">
        <v>672</v>
      </c>
      <c r="J37" s="115" t="s">
        <v>201</v>
      </c>
      <c r="K37" s="45" t="s">
        <v>181</v>
      </c>
      <c r="L37" s="126">
        <v>3922813</v>
      </c>
      <c r="N37" s="301" t="s">
        <v>181</v>
      </c>
      <c r="O37" s="301" t="s">
        <v>181</v>
      </c>
    </row>
    <row r="38" spans="1:15" s="12" customFormat="1" ht="29.25" customHeight="1">
      <c r="A38" s="176" t="s">
        <v>111</v>
      </c>
      <c r="B38" s="155" t="s">
        <v>202</v>
      </c>
      <c r="C38" s="65" t="s">
        <v>205</v>
      </c>
      <c r="D38" s="155" t="s">
        <v>206</v>
      </c>
      <c r="E38" s="155" t="s">
        <v>102</v>
      </c>
      <c r="F38" s="156"/>
      <c r="G38" s="157">
        <v>1491570</v>
      </c>
      <c r="H38" s="282">
        <v>488</v>
      </c>
      <c r="I38" s="188">
        <v>424</v>
      </c>
      <c r="J38" s="279" t="s">
        <v>210</v>
      </c>
      <c r="K38" s="39" t="s">
        <v>86</v>
      </c>
      <c r="L38" s="126">
        <v>1491570</v>
      </c>
      <c r="N38" s="301" t="s">
        <v>86</v>
      </c>
      <c r="O38" s="301" t="s">
        <v>86</v>
      </c>
    </row>
    <row r="39" spans="1:15" s="12" customFormat="1" ht="29.25" customHeight="1">
      <c r="A39" s="152" t="s">
        <v>192</v>
      </c>
      <c r="B39" s="149" t="s">
        <v>203</v>
      </c>
      <c r="C39" s="63" t="s">
        <v>204</v>
      </c>
      <c r="D39" s="109" t="s">
        <v>207</v>
      </c>
      <c r="E39" s="109" t="s">
        <v>196</v>
      </c>
      <c r="F39" s="98"/>
      <c r="G39" s="166">
        <v>2796763</v>
      </c>
      <c r="H39" s="283">
        <v>347</v>
      </c>
      <c r="I39" s="192">
        <v>272</v>
      </c>
      <c r="J39" s="277"/>
      <c r="K39" s="62" t="s">
        <v>181</v>
      </c>
      <c r="L39" s="126">
        <v>2796763</v>
      </c>
      <c r="N39" s="301" t="s">
        <v>181</v>
      </c>
      <c r="O39" s="301" t="s">
        <v>181</v>
      </c>
    </row>
    <row r="40" spans="1:15" s="12" customFormat="1" ht="29.25" customHeight="1" thickBot="1">
      <c r="A40" s="162" t="s">
        <v>111</v>
      </c>
      <c r="B40" s="163" t="s">
        <v>202</v>
      </c>
      <c r="C40" s="163" t="s">
        <v>205</v>
      </c>
      <c r="D40" s="105" t="s">
        <v>208</v>
      </c>
      <c r="E40" s="105" t="s">
        <v>209</v>
      </c>
      <c r="F40" s="154"/>
      <c r="G40" s="151">
        <v>2640</v>
      </c>
      <c r="H40" s="220">
        <v>325</v>
      </c>
      <c r="I40" s="190">
        <v>182</v>
      </c>
      <c r="J40" s="61"/>
      <c r="K40" s="43" t="s">
        <v>181</v>
      </c>
      <c r="L40" s="126">
        <v>2640</v>
      </c>
      <c r="N40" s="301" t="s">
        <v>181</v>
      </c>
      <c r="O40" s="301" t="s">
        <v>181</v>
      </c>
    </row>
    <row r="41" spans="1:15" s="12" customFormat="1" ht="29.25" hidden="1" customHeight="1">
      <c r="A41" s="101" t="s">
        <v>245</v>
      </c>
      <c r="B41" s="70" t="s">
        <v>193</v>
      </c>
      <c r="C41" s="70" t="s">
        <v>242</v>
      </c>
      <c r="D41" s="70" t="s">
        <v>251</v>
      </c>
      <c r="E41" s="108" t="s">
        <v>196</v>
      </c>
      <c r="F41" s="38"/>
      <c r="G41" s="165">
        <v>354882</v>
      </c>
      <c r="H41" s="280">
        <v>54</v>
      </c>
      <c r="I41" s="280">
        <v>54</v>
      </c>
      <c r="J41" s="279" t="s">
        <v>252</v>
      </c>
      <c r="K41" s="39" t="s">
        <v>180</v>
      </c>
      <c r="L41" s="126">
        <v>354882</v>
      </c>
      <c r="N41" s="301" t="s">
        <v>180</v>
      </c>
      <c r="O41" s="301" t="s">
        <v>180</v>
      </c>
    </row>
    <row r="42" spans="1:15" s="12" customFormat="1" ht="29.25" hidden="1" customHeight="1" thickBot="1">
      <c r="A42" s="102" t="s">
        <v>245</v>
      </c>
      <c r="B42" s="64" t="s">
        <v>193</v>
      </c>
      <c r="C42" s="64" t="s">
        <v>242</v>
      </c>
      <c r="D42" s="64" t="s">
        <v>284</v>
      </c>
      <c r="E42" s="105" t="s">
        <v>285</v>
      </c>
      <c r="F42" s="41"/>
      <c r="G42" s="151">
        <v>14539</v>
      </c>
      <c r="H42" s="220">
        <v>478</v>
      </c>
      <c r="I42" s="220">
        <v>478</v>
      </c>
      <c r="J42" s="61"/>
      <c r="K42" s="43" t="s">
        <v>780</v>
      </c>
      <c r="L42" s="126">
        <v>14539</v>
      </c>
      <c r="N42" s="301" t="s">
        <v>780</v>
      </c>
      <c r="O42" s="301" t="s">
        <v>780</v>
      </c>
    </row>
    <row r="43" spans="1:15" s="12" customFormat="1" ht="29.25" hidden="1" customHeight="1">
      <c r="A43" s="101" t="s">
        <v>192</v>
      </c>
      <c r="B43" s="70" t="s">
        <v>193</v>
      </c>
      <c r="C43" s="70" t="s">
        <v>242</v>
      </c>
      <c r="D43" s="70" t="s">
        <v>286</v>
      </c>
      <c r="E43" s="108" t="s">
        <v>134</v>
      </c>
      <c r="F43" s="38"/>
      <c r="G43" s="165">
        <v>2149</v>
      </c>
      <c r="H43" s="280">
        <v>489</v>
      </c>
      <c r="I43" s="280">
        <v>489</v>
      </c>
      <c r="J43" s="279" t="s">
        <v>253</v>
      </c>
      <c r="K43" s="39" t="s">
        <v>180</v>
      </c>
      <c r="L43" s="126">
        <v>2149</v>
      </c>
      <c r="N43" s="301" t="s">
        <v>180</v>
      </c>
      <c r="O43" s="301" t="s">
        <v>180</v>
      </c>
    </row>
    <row r="44" spans="1:15" s="12" customFormat="1" ht="29.25" hidden="1" customHeight="1">
      <c r="A44" s="103" t="s">
        <v>245</v>
      </c>
      <c r="B44" s="63" t="s">
        <v>193</v>
      </c>
      <c r="C44" s="63" t="s">
        <v>242</v>
      </c>
      <c r="D44" s="63" t="s">
        <v>287</v>
      </c>
      <c r="E44" s="149" t="s">
        <v>281</v>
      </c>
      <c r="F44" s="10"/>
      <c r="G44" s="150">
        <v>10390</v>
      </c>
      <c r="H44" s="214">
        <v>43</v>
      </c>
      <c r="I44" s="214">
        <v>43</v>
      </c>
      <c r="J44" s="15"/>
      <c r="K44" s="40" t="s">
        <v>780</v>
      </c>
      <c r="L44" s="126">
        <v>10390</v>
      </c>
      <c r="N44" s="301" t="s">
        <v>780</v>
      </c>
      <c r="O44" s="301" t="s">
        <v>780</v>
      </c>
    </row>
    <row r="45" spans="1:15" s="12" customFormat="1" ht="29.25" hidden="1" customHeight="1" thickBot="1">
      <c r="A45" s="102" t="s">
        <v>245</v>
      </c>
      <c r="B45" s="64"/>
      <c r="C45" s="64" t="s">
        <v>288</v>
      </c>
      <c r="D45" s="64" t="s">
        <v>289</v>
      </c>
      <c r="E45" s="105" t="s">
        <v>196</v>
      </c>
      <c r="F45" s="41"/>
      <c r="G45" s="151">
        <v>1601512</v>
      </c>
      <c r="H45" s="220">
        <v>59</v>
      </c>
      <c r="I45" s="220">
        <v>59</v>
      </c>
      <c r="J45" s="61"/>
      <c r="K45" s="43" t="s">
        <v>780</v>
      </c>
      <c r="L45" s="126">
        <v>1601512</v>
      </c>
      <c r="N45" s="301" t="s">
        <v>780</v>
      </c>
      <c r="O45" s="301" t="s">
        <v>780</v>
      </c>
    </row>
    <row r="46" spans="1:15" s="12" customFormat="1" ht="29.25" hidden="1" customHeight="1">
      <c r="A46" s="101" t="s">
        <v>254</v>
      </c>
      <c r="B46" s="70" t="s">
        <v>255</v>
      </c>
      <c r="C46" s="70" t="s">
        <v>256</v>
      </c>
      <c r="D46" s="70" t="s">
        <v>257</v>
      </c>
      <c r="E46" s="108" t="s">
        <v>258</v>
      </c>
      <c r="F46" s="38"/>
      <c r="G46" s="165">
        <v>35306</v>
      </c>
      <c r="H46" s="280">
        <v>71</v>
      </c>
      <c r="I46" s="280">
        <v>71</v>
      </c>
      <c r="J46" s="279" t="s">
        <v>259</v>
      </c>
      <c r="K46" s="39" t="s">
        <v>180</v>
      </c>
      <c r="L46" s="126">
        <v>35306</v>
      </c>
      <c r="N46" s="301" t="s">
        <v>180</v>
      </c>
      <c r="O46" s="301" t="s">
        <v>180</v>
      </c>
    </row>
    <row r="47" spans="1:15" s="12" customFormat="1" ht="29.25" hidden="1" customHeight="1">
      <c r="A47" s="103" t="s">
        <v>51</v>
      </c>
      <c r="B47" s="63" t="s">
        <v>203</v>
      </c>
      <c r="C47" s="63" t="s">
        <v>282</v>
      </c>
      <c r="D47" s="63" t="s">
        <v>290</v>
      </c>
      <c r="E47" s="149" t="s">
        <v>134</v>
      </c>
      <c r="F47" s="10"/>
      <c r="G47" s="150">
        <v>830</v>
      </c>
      <c r="H47" s="214">
        <v>79</v>
      </c>
      <c r="I47" s="214">
        <v>79</v>
      </c>
      <c r="J47" s="15"/>
      <c r="K47" s="40" t="s">
        <v>780</v>
      </c>
      <c r="L47" s="126">
        <v>830</v>
      </c>
      <c r="N47" s="301" t="s">
        <v>780</v>
      </c>
      <c r="O47" s="301" t="s">
        <v>780</v>
      </c>
    </row>
    <row r="48" spans="1:15" s="12" customFormat="1" ht="29.25" hidden="1" customHeight="1">
      <c r="A48" s="103" t="s">
        <v>51</v>
      </c>
      <c r="B48" s="63" t="s">
        <v>203</v>
      </c>
      <c r="C48" s="63" t="s">
        <v>282</v>
      </c>
      <c r="D48" s="63" t="s">
        <v>291</v>
      </c>
      <c r="E48" s="149" t="s">
        <v>134</v>
      </c>
      <c r="F48" s="10"/>
      <c r="G48" s="150">
        <v>691</v>
      </c>
      <c r="H48" s="214">
        <v>24</v>
      </c>
      <c r="I48" s="214">
        <v>24</v>
      </c>
      <c r="J48" s="15"/>
      <c r="K48" s="40" t="s">
        <v>780</v>
      </c>
      <c r="L48" s="126">
        <v>691</v>
      </c>
      <c r="N48" s="301" t="s">
        <v>780</v>
      </c>
      <c r="O48" s="301" t="s">
        <v>780</v>
      </c>
    </row>
    <row r="49" spans="1:15" s="12" customFormat="1" ht="29.25" hidden="1" customHeight="1" thickBot="1">
      <c r="A49" s="102" t="s">
        <v>51</v>
      </c>
      <c r="B49" s="64" t="s">
        <v>203</v>
      </c>
      <c r="C49" s="64" t="s">
        <v>282</v>
      </c>
      <c r="D49" s="64" t="s">
        <v>292</v>
      </c>
      <c r="E49" s="105" t="s">
        <v>134</v>
      </c>
      <c r="F49" s="41"/>
      <c r="G49" s="151">
        <v>99563</v>
      </c>
      <c r="H49" s="220">
        <v>39</v>
      </c>
      <c r="I49" s="220">
        <v>39</v>
      </c>
      <c r="J49" s="61"/>
      <c r="K49" s="43" t="s">
        <v>780</v>
      </c>
      <c r="L49" s="126">
        <v>99563</v>
      </c>
      <c r="N49" s="301" t="s">
        <v>780</v>
      </c>
      <c r="O49" s="301" t="s">
        <v>780</v>
      </c>
    </row>
    <row r="50" spans="1:15" s="12" customFormat="1" ht="29.25" hidden="1" customHeight="1">
      <c r="A50" s="101" t="s">
        <v>192</v>
      </c>
      <c r="B50" s="70" t="s">
        <v>193</v>
      </c>
      <c r="C50" s="70" t="s">
        <v>242</v>
      </c>
      <c r="D50" s="70" t="s">
        <v>251</v>
      </c>
      <c r="E50" s="108" t="s">
        <v>196</v>
      </c>
      <c r="F50" s="38"/>
      <c r="G50" s="165">
        <v>354882</v>
      </c>
      <c r="H50" s="280">
        <v>1110</v>
      </c>
      <c r="I50" s="280">
        <v>1110</v>
      </c>
      <c r="J50" s="279" t="s">
        <v>260</v>
      </c>
      <c r="K50" s="39" t="s">
        <v>230</v>
      </c>
      <c r="L50" s="126">
        <v>354882</v>
      </c>
      <c r="N50" s="301" t="s">
        <v>230</v>
      </c>
      <c r="O50" s="301" t="s">
        <v>230</v>
      </c>
    </row>
    <row r="51" spans="1:15" s="12" customFormat="1" ht="29.25" hidden="1" customHeight="1" thickBot="1">
      <c r="A51" s="102" t="s">
        <v>192</v>
      </c>
      <c r="B51" s="64"/>
      <c r="C51" s="64" t="s">
        <v>293</v>
      </c>
      <c r="D51" s="64" t="s">
        <v>251</v>
      </c>
      <c r="E51" s="105" t="s">
        <v>196</v>
      </c>
      <c r="F51" s="41"/>
      <c r="G51" s="151">
        <v>875745</v>
      </c>
      <c r="H51" s="220">
        <v>78</v>
      </c>
      <c r="I51" s="220">
        <v>78</v>
      </c>
      <c r="J51" s="61"/>
      <c r="K51" s="43" t="s">
        <v>779</v>
      </c>
      <c r="L51" s="126">
        <v>875745</v>
      </c>
      <c r="N51" s="301" t="s">
        <v>779</v>
      </c>
      <c r="O51" s="301" t="s">
        <v>779</v>
      </c>
    </row>
    <row r="52" spans="1:15" s="12" customFormat="1" ht="29.25" customHeight="1">
      <c r="A52" s="131"/>
      <c r="B52" s="131"/>
      <c r="C52" s="131"/>
      <c r="D52" s="131"/>
      <c r="E52" s="131"/>
      <c r="F52" s="98"/>
      <c r="G52" s="126"/>
      <c r="H52" s="299"/>
      <c r="I52" s="299"/>
      <c r="J52" s="300"/>
      <c r="K52" s="301"/>
      <c r="L52" s="126"/>
    </row>
    <row r="53" spans="1:15" ht="22.5" customHeight="1">
      <c r="C53" s="50"/>
      <c r="D53" s="1"/>
      <c r="E53" s="1"/>
      <c r="G53" s="1"/>
      <c r="H53" s="1"/>
      <c r="I53" s="1"/>
      <c r="J53" s="1"/>
      <c r="K53" s="1"/>
      <c r="L53" s="1"/>
    </row>
    <row r="54" spans="1:15">
      <c r="C54" s="50"/>
      <c r="D54" s="1"/>
      <c r="E54" s="1"/>
      <c r="G54" s="1"/>
      <c r="H54" s="1"/>
      <c r="I54" s="1"/>
      <c r="J54" s="1"/>
      <c r="K54" s="1"/>
      <c r="L54" s="1"/>
    </row>
    <row r="55" spans="1:15">
      <c r="C55" s="50"/>
      <c r="D55" s="1"/>
      <c r="E55" s="1"/>
      <c r="G55" s="1"/>
      <c r="H55" s="1"/>
      <c r="I55" s="1"/>
      <c r="J55" s="1"/>
      <c r="K55" s="1"/>
      <c r="L55" s="1"/>
    </row>
    <row r="56" spans="1:15">
      <c r="C56" s="50"/>
      <c r="D56" s="1"/>
      <c r="E56" s="1"/>
      <c r="G56" s="1"/>
      <c r="H56" s="1"/>
      <c r="I56" s="1"/>
      <c r="J56" s="1"/>
      <c r="K56" s="1"/>
      <c r="L56" s="1"/>
    </row>
    <row r="57" spans="1:15">
      <c r="D57" s="1"/>
      <c r="E57" s="1"/>
      <c r="G57" s="1"/>
      <c r="H57" s="1"/>
      <c r="I57" s="1"/>
      <c r="J57" s="1"/>
      <c r="K57" s="1"/>
      <c r="L57" s="1"/>
    </row>
    <row r="58" spans="1:15">
      <c r="D58" s="1"/>
      <c r="E58" s="1"/>
      <c r="G58" s="1"/>
      <c r="H58" s="1"/>
      <c r="I58" s="1"/>
      <c r="J58" s="1"/>
      <c r="K58" s="1"/>
      <c r="L58" s="1"/>
    </row>
    <row r="59" spans="1:15">
      <c r="D59" s="1"/>
      <c r="E59" s="1"/>
      <c r="G59" s="1"/>
      <c r="H59" s="1"/>
      <c r="I59" s="1"/>
      <c r="J59" s="1"/>
      <c r="K59" s="1"/>
      <c r="L59" s="1"/>
    </row>
    <row r="60" spans="1:15">
      <c r="D60" s="1"/>
      <c r="E60" s="1"/>
      <c r="G60" s="1"/>
      <c r="H60" s="1"/>
      <c r="I60" s="1"/>
      <c r="J60" s="1"/>
      <c r="K60" s="1"/>
      <c r="L60" s="1"/>
    </row>
    <row r="61" spans="1:15">
      <c r="D61" s="1"/>
      <c r="E61" s="1"/>
      <c r="G61" s="1"/>
      <c r="H61" s="1"/>
      <c r="I61" s="1"/>
      <c r="J61" s="1"/>
      <c r="K61" s="1"/>
      <c r="L61" s="1"/>
    </row>
    <row r="62" spans="1:15">
      <c r="D62" s="1"/>
      <c r="E62" s="1"/>
      <c r="G62" s="1"/>
      <c r="H62" s="1"/>
      <c r="I62" s="1"/>
      <c r="J62" s="1"/>
      <c r="K62" s="1"/>
      <c r="L62" s="1"/>
    </row>
    <row r="63" spans="1:15">
      <c r="D63" s="1"/>
      <c r="E63" s="1"/>
      <c r="G63" s="1"/>
      <c r="H63" s="1"/>
      <c r="I63" s="1"/>
      <c r="J63" s="1"/>
      <c r="K63" s="1"/>
      <c r="L63" s="1"/>
    </row>
    <row r="64" spans="1:15">
      <c r="D64" s="1"/>
      <c r="E64" s="1"/>
      <c r="G64" s="1"/>
      <c r="H64" s="1"/>
      <c r="I64" s="1"/>
      <c r="J64" s="1"/>
      <c r="K64" s="1"/>
      <c r="L64" s="1"/>
    </row>
  </sheetData>
  <sheetProtection autoFilter="0"/>
  <mergeCells count="6">
    <mergeCell ref="A1:K1"/>
    <mergeCell ref="A3:D3"/>
    <mergeCell ref="E3:F4"/>
    <mergeCell ref="G3:I3"/>
    <mergeCell ref="J3:J4"/>
    <mergeCell ref="K3:K4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AWG7:AWI52 A7:C52 BPY7:BQA52 BZU7:BZW52 CJQ7:CJS52 CTM7:CTO52 DDI7:DDK52 DNE7:DNG52 DXA7:DXC52 EGW7:EGY52 EQS7:EQU52 FAO7:FAQ52 FKK7:FKM52 FUG7:FUI52 GEC7:GEE52 GNY7:GOA52 GXU7:GXW52 HHQ7:HHS52 HRM7:HRO52 IBI7:IBK52 ILE7:ILG52 IVA7:IVC52 JEW7:JEY52 JOS7:JOU52 JYO7:JYQ52 KIK7:KIM52 KSG7:KSI52 LCC7:LCE52 LLY7:LMA52 LVU7:LVW52 MFQ7:MFS52 MPM7:MPO52 MZI7:MZK52 NJE7:NJG52 NTA7:NTC52 OCW7:OCY52 OMS7:OMU52 OWO7:OWQ52 PGK7:PGM52 PQG7:PQI52 QAC7:QAE52 QJY7:QKA52 QTU7:QTW52 RDQ7:RDS52 RNM7:RNO52 RXI7:RXK52 SHE7:SHG52 SRA7:SRC52 TAW7:TAY52 TKS7:TKU52 TUO7:TUQ52 UEK7:UEM52 UOG7:UOI52 UYC7:UYE52 VHY7:VIA52 VRU7:VRW52 WBQ7:WBS52 WLM7:WLO52 WVI7:WVK52 IW7:IY52 BGC7:BGE52 SS7:SU52 ACO7:ACQ52 AMK7:AMM52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8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64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1.88671875" style="2" customWidth="1"/>
    <col min="8" max="8" width="12.21875" style="2" customWidth="1"/>
    <col min="9" max="9" width="12.21875" style="78" customWidth="1"/>
    <col min="10" max="10" width="8.77734375" style="2" customWidth="1"/>
    <col min="11" max="11" width="10.33203125" style="6" bestFit="1" customWidth="1"/>
    <col min="12" max="12" width="10.33203125" style="1" hidden="1" customWidth="1"/>
    <col min="13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125</v>
      </c>
      <c r="B2" s="3"/>
      <c r="C2" s="3"/>
      <c r="D2" s="7"/>
      <c r="E2" s="3"/>
      <c r="F2" s="3"/>
      <c r="G2" s="3"/>
      <c r="H2" s="3"/>
      <c r="I2" s="76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48" t="s">
        <v>75</v>
      </c>
      <c r="I4" s="49" t="s">
        <v>76</v>
      </c>
      <c r="J4" s="468"/>
      <c r="K4" s="470"/>
    </row>
    <row r="5" spans="1:23" s="12" customFormat="1" ht="24.95" customHeight="1">
      <c r="A5" s="303" t="s">
        <v>13</v>
      </c>
      <c r="B5" s="79"/>
      <c r="C5" s="79"/>
      <c r="D5" s="80"/>
      <c r="E5" s="81">
        <f>COUNT(G7:G54)</f>
        <v>48</v>
      </c>
      <c r="F5" s="91" t="s">
        <v>11</v>
      </c>
      <c r="G5" s="83">
        <f>SUM(G7:G54)</f>
        <v>3422204</v>
      </c>
      <c r="H5" s="83">
        <f>SUM(H7:H54)</f>
        <v>20835</v>
      </c>
      <c r="I5" s="83">
        <f>SUM(I7:I54)</f>
        <v>22280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COUNT(G9:G10,G30:G34,G39:G52)</f>
        <v>21</v>
      </c>
      <c r="F6" s="309" t="s">
        <v>11</v>
      </c>
      <c r="G6" s="310">
        <f>SUM(G9:G10,G30:G34,G39:G52)</f>
        <v>1519812</v>
      </c>
      <c r="H6" s="310">
        <f>SUM(H9:H10,H30:H34,H39:H52)</f>
        <v>4931</v>
      </c>
      <c r="I6" s="310">
        <f>SUM(I9:I10,I30:I32,I33:I34,I39:I52)</f>
        <v>6376</v>
      </c>
      <c r="J6" s="311"/>
      <c r="K6" s="217"/>
    </row>
    <row r="7" spans="1:23" s="12" customFormat="1" ht="29.25" hidden="1" customHeight="1">
      <c r="A7" s="319" t="s">
        <v>295</v>
      </c>
      <c r="B7" s="320" t="s">
        <v>296</v>
      </c>
      <c r="C7" s="320" t="s">
        <v>297</v>
      </c>
      <c r="D7" s="320" t="s">
        <v>298</v>
      </c>
      <c r="E7" s="321" t="s">
        <v>81</v>
      </c>
      <c r="F7" s="322"/>
      <c r="G7" s="280">
        <v>214909</v>
      </c>
      <c r="H7" s="280">
        <v>660</v>
      </c>
      <c r="I7" s="280">
        <v>660</v>
      </c>
      <c r="J7" s="312" t="s">
        <v>126</v>
      </c>
      <c r="K7" s="39" t="s">
        <v>103</v>
      </c>
      <c r="L7" s="383">
        <v>214909</v>
      </c>
      <c r="M7" s="409"/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hidden="1" customHeight="1" thickBot="1">
      <c r="A8" s="323" t="s">
        <v>295</v>
      </c>
      <c r="B8" s="324" t="s">
        <v>296</v>
      </c>
      <c r="C8" s="324" t="s">
        <v>297</v>
      </c>
      <c r="D8" s="324" t="s">
        <v>299</v>
      </c>
      <c r="E8" s="325" t="s">
        <v>82</v>
      </c>
      <c r="F8" s="326"/>
      <c r="G8" s="220">
        <v>364</v>
      </c>
      <c r="H8" s="220">
        <v>37</v>
      </c>
      <c r="I8" s="220">
        <v>37</v>
      </c>
      <c r="J8" s="71"/>
      <c r="K8" s="43" t="s">
        <v>777</v>
      </c>
      <c r="L8" s="383">
        <v>364</v>
      </c>
      <c r="M8" s="409"/>
      <c r="N8" s="301" t="s">
        <v>777</v>
      </c>
      <c r="O8" s="301" t="s">
        <v>777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>
      <c r="A9" s="319" t="s">
        <v>123</v>
      </c>
      <c r="B9" s="320" t="s">
        <v>300</v>
      </c>
      <c r="C9" s="320" t="s">
        <v>301</v>
      </c>
      <c r="D9" s="320" t="s">
        <v>302</v>
      </c>
      <c r="E9" s="321" t="s">
        <v>81</v>
      </c>
      <c r="F9" s="322"/>
      <c r="G9" s="280">
        <v>493488</v>
      </c>
      <c r="H9" s="280">
        <v>1191</v>
      </c>
      <c r="I9" s="215">
        <v>1135</v>
      </c>
      <c r="J9" s="312" t="s">
        <v>131</v>
      </c>
      <c r="K9" s="39" t="s">
        <v>158</v>
      </c>
      <c r="L9" s="383">
        <v>493488</v>
      </c>
      <c r="M9" s="409"/>
      <c r="N9" s="301" t="s">
        <v>158</v>
      </c>
      <c r="O9" s="301" t="s">
        <v>158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customHeight="1" thickBot="1">
      <c r="A10" s="323" t="s">
        <v>295</v>
      </c>
      <c r="B10" s="324" t="s">
        <v>300</v>
      </c>
      <c r="C10" s="324" t="s">
        <v>301</v>
      </c>
      <c r="D10" s="324" t="s">
        <v>303</v>
      </c>
      <c r="E10" s="325" t="s">
        <v>81</v>
      </c>
      <c r="F10" s="326"/>
      <c r="G10" s="220">
        <v>215405</v>
      </c>
      <c r="H10" s="220">
        <v>224</v>
      </c>
      <c r="I10" s="190">
        <v>271</v>
      </c>
      <c r="J10" s="71"/>
      <c r="K10" s="43" t="s">
        <v>158</v>
      </c>
      <c r="L10" s="383">
        <v>215405</v>
      </c>
      <c r="M10" s="409"/>
      <c r="N10" s="301" t="s">
        <v>158</v>
      </c>
      <c r="O10" s="301" t="s">
        <v>158</v>
      </c>
      <c r="Q10" s="427" t="s">
        <v>180</v>
      </c>
      <c r="R10" s="216">
        <f>COUNTIF($N$7:$N$71,"사후관리")+COUNTIF($N$7:$N$71,"사후관리 추가")</f>
        <v>2</v>
      </c>
      <c r="S10" s="216">
        <f>SUMIF($K$7:$K$71,"사후관리",$L$7:$L$71)+SUMIF($K$7:$K$71,"사후관리 추가",$L$7:$L$71)</f>
        <v>1496724</v>
      </c>
      <c r="T10" s="216">
        <f>SUMIF($K$7:$K$71,"사후관리",$H$7:$H$71)+SUMIF($K$7:$K$71,"사후관리 추가",$H$7:$H$71)</f>
        <v>1555</v>
      </c>
      <c r="U10" s="216">
        <f>COUNTIF($O$7:$O$71,"사후관리")+COUNTIF($O$7:$O$71,"사후관리 추가")</f>
        <v>2</v>
      </c>
      <c r="V10" s="216">
        <f>SUMIF($K$7:$K$71,"사후관리",$G$7:$G$71)+SUMIF($K$7:$K$71,"사후관리",$G$7:$G$71)</f>
        <v>2993448</v>
      </c>
      <c r="W10" s="428">
        <f>SUMIF($K$7:$K$71,"사후관리",$I$7:$I$71)+SUMIF($K$7:$K$71,"사후관리 추가",$I$7:$I$71)</f>
        <v>1555</v>
      </c>
    </row>
    <row r="11" spans="1:23" s="12" customFormat="1" ht="29.25" hidden="1" customHeight="1">
      <c r="A11" s="342" t="s">
        <v>295</v>
      </c>
      <c r="B11" s="321" t="s">
        <v>304</v>
      </c>
      <c r="C11" s="321" t="s">
        <v>305</v>
      </c>
      <c r="D11" s="321" t="s">
        <v>306</v>
      </c>
      <c r="E11" s="321" t="s">
        <v>81</v>
      </c>
      <c r="F11" s="322"/>
      <c r="G11" s="343">
        <v>2777</v>
      </c>
      <c r="H11" s="280">
        <v>296</v>
      </c>
      <c r="I11" s="280">
        <v>296</v>
      </c>
      <c r="J11" s="312" t="s">
        <v>137</v>
      </c>
      <c r="K11" s="39" t="s">
        <v>294</v>
      </c>
      <c r="L11" s="383">
        <v>2777</v>
      </c>
      <c r="M11" s="409"/>
      <c r="N11" s="301" t="s">
        <v>294</v>
      </c>
      <c r="O11" s="301" t="s">
        <v>294</v>
      </c>
      <c r="Q11" s="427" t="s">
        <v>786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hidden="1" customHeight="1">
      <c r="A12" s="338" t="s">
        <v>295</v>
      </c>
      <c r="B12" s="339" t="s">
        <v>304</v>
      </c>
      <c r="C12" s="339" t="s">
        <v>305</v>
      </c>
      <c r="D12" s="339" t="s">
        <v>307</v>
      </c>
      <c r="E12" s="340" t="s">
        <v>79</v>
      </c>
      <c r="F12" s="341"/>
      <c r="G12" s="282">
        <v>936</v>
      </c>
      <c r="H12" s="282">
        <v>292</v>
      </c>
      <c r="I12" s="282">
        <v>292</v>
      </c>
      <c r="J12" s="222"/>
      <c r="K12" s="58" t="s">
        <v>785</v>
      </c>
      <c r="L12" s="383">
        <v>936</v>
      </c>
      <c r="M12" s="409"/>
      <c r="N12" s="301" t="s">
        <v>785</v>
      </c>
      <c r="O12" s="301" t="s">
        <v>785</v>
      </c>
      <c r="Q12" s="440" t="s">
        <v>787</v>
      </c>
      <c r="R12" s="216">
        <f>COUNTIF($N$7:$N$71,"땅밀림")</f>
        <v>19</v>
      </c>
      <c r="S12" s="216">
        <f>SUMIF($K$7:$K$71,"땅밀림",$L$7:$L$71)</f>
        <v>59869</v>
      </c>
      <c r="T12" s="216">
        <f>SUMIF($K$7:$K$71,"땅밀림",$H$7:$H$71)</f>
        <v>12823</v>
      </c>
      <c r="U12" s="216">
        <f>COUNTIF($O$7:$O$71,"땅밀림")</f>
        <v>19</v>
      </c>
      <c r="V12" s="216">
        <f>SUMIF($K$7:$K$71,"땅밀림",$G$7:$G$71)</f>
        <v>59869</v>
      </c>
      <c r="W12" s="428">
        <f>SUMIF($K$7:$K$71,"땅밀림",$I$7:$I$71)</f>
        <v>12823</v>
      </c>
    </row>
    <row r="13" spans="1:23" s="12" customFormat="1" ht="29.25" hidden="1" customHeight="1">
      <c r="A13" s="327" t="s">
        <v>295</v>
      </c>
      <c r="B13" s="328" t="s">
        <v>304</v>
      </c>
      <c r="C13" s="328" t="s">
        <v>305</v>
      </c>
      <c r="D13" s="328" t="s">
        <v>308</v>
      </c>
      <c r="E13" s="329" t="s">
        <v>309</v>
      </c>
      <c r="F13" s="330"/>
      <c r="G13" s="214">
        <v>3775</v>
      </c>
      <c r="H13" s="214">
        <v>353</v>
      </c>
      <c r="I13" s="214">
        <v>353</v>
      </c>
      <c r="J13" s="13"/>
      <c r="K13" s="58" t="s">
        <v>785</v>
      </c>
      <c r="L13" s="383">
        <v>3775</v>
      </c>
      <c r="M13" s="409"/>
      <c r="N13" s="301" t="s">
        <v>785</v>
      </c>
      <c r="O13" s="301" t="s">
        <v>785</v>
      </c>
      <c r="Q13" s="427" t="s">
        <v>774</v>
      </c>
      <c r="R13" s="216">
        <f>COUNTIF($N$7:$N$71,"산지사방")</f>
        <v>0</v>
      </c>
      <c r="S13" s="216">
        <f>SUMIF($K$7:$K$71,"산지사방",$L$7:$L$71)</f>
        <v>0</v>
      </c>
      <c r="T13" s="216">
        <f>SUMIF($K$7:$K$71,"산지사방",$H$7:$H$71)</f>
        <v>0</v>
      </c>
      <c r="U13" s="216">
        <f>COUNTIF($O$7:$O$71,"산지사방")</f>
        <v>0</v>
      </c>
      <c r="V13" s="216">
        <f>SUMIF($K$7:$K$71,"산지사방",$G$7:$G$71)</f>
        <v>0</v>
      </c>
      <c r="W13" s="428">
        <f>SUMIF($K$7:$K$71,"산지사방",$I$7:$I$71)</f>
        <v>0</v>
      </c>
    </row>
    <row r="14" spans="1:23" s="12" customFormat="1" ht="29.25" hidden="1" customHeight="1">
      <c r="A14" s="327" t="s">
        <v>295</v>
      </c>
      <c r="B14" s="328" t="s">
        <v>304</v>
      </c>
      <c r="C14" s="328" t="s">
        <v>305</v>
      </c>
      <c r="D14" s="328" t="s">
        <v>310</v>
      </c>
      <c r="E14" s="329" t="s">
        <v>309</v>
      </c>
      <c r="F14" s="330"/>
      <c r="G14" s="214">
        <v>932</v>
      </c>
      <c r="H14" s="214">
        <v>550</v>
      </c>
      <c r="I14" s="214">
        <v>550</v>
      </c>
      <c r="J14" s="13"/>
      <c r="K14" s="58" t="s">
        <v>785</v>
      </c>
      <c r="L14" s="383">
        <v>932</v>
      </c>
      <c r="M14" s="409"/>
      <c r="N14" s="301" t="s">
        <v>785</v>
      </c>
      <c r="O14" s="301" t="s">
        <v>785</v>
      </c>
      <c r="Q14" s="427" t="s">
        <v>775</v>
      </c>
      <c r="R14" s="216">
        <f>COUNTIF($N$7:$N$71,"사방댐")</f>
        <v>14</v>
      </c>
      <c r="S14" s="216">
        <f>SUMIF($K$7:$K$71,"사방댐",$L$7:$L$71)</f>
        <v>1125190</v>
      </c>
      <c r="T14" s="216">
        <f>SUMIF($K$7:$K$71,"사방댐",$H$7:$H$71)</f>
        <v>3932</v>
      </c>
      <c r="U14" s="216">
        <f>COUNTIF($O$7:$O$71,"사방댐")</f>
        <v>14</v>
      </c>
      <c r="V14" s="216">
        <f>SUMIF($K$7:$K$71,"사방댐",$G$7:$G$71)</f>
        <v>1125190</v>
      </c>
      <c r="W14" s="428">
        <f>SUMIF($K$7:$K$71,"사방댐",$I$7:$I$71)</f>
        <v>4542</v>
      </c>
    </row>
    <row r="15" spans="1:23" s="12" customFormat="1" ht="29.25" hidden="1" customHeight="1">
      <c r="A15" s="327" t="s">
        <v>295</v>
      </c>
      <c r="B15" s="328" t="s">
        <v>304</v>
      </c>
      <c r="C15" s="328" t="s">
        <v>305</v>
      </c>
      <c r="D15" s="328" t="s">
        <v>311</v>
      </c>
      <c r="E15" s="329" t="s">
        <v>309</v>
      </c>
      <c r="F15" s="330"/>
      <c r="G15" s="214">
        <v>4334</v>
      </c>
      <c r="H15" s="214">
        <v>1911</v>
      </c>
      <c r="I15" s="214">
        <v>1911</v>
      </c>
      <c r="J15" s="13"/>
      <c r="K15" s="58" t="s">
        <v>785</v>
      </c>
      <c r="L15" s="383">
        <v>4334</v>
      </c>
      <c r="M15" s="409"/>
      <c r="N15" s="301" t="s">
        <v>785</v>
      </c>
      <c r="O15" s="301" t="s">
        <v>785</v>
      </c>
      <c r="Q15" s="427" t="s">
        <v>776</v>
      </c>
      <c r="R15" s="216">
        <f>COUNTIF($N$7:$N$71,"계류보전")</f>
        <v>6</v>
      </c>
      <c r="S15" s="216">
        <f>SUMIF($K$7:$K$71,"계류보전",$L$7:$L$71)</f>
        <v>713632</v>
      </c>
      <c r="T15" s="216">
        <f>SUMIF($K$7:$K$71,"계류보전",$H$7:$H$71)</f>
        <v>2525</v>
      </c>
      <c r="U15" s="216">
        <f>COUNTIF($O$7:$O$71,"계류보전")</f>
        <v>13</v>
      </c>
      <c r="V15" s="216">
        <f>SUMIF($K$7:$K$71,"계류보전",$G$7:$G$71)</f>
        <v>740421</v>
      </c>
      <c r="W15" s="428">
        <f>SUMIF($K$7:$K$71,"계류보전",$I$7:$I$71)</f>
        <v>3360</v>
      </c>
    </row>
    <row r="16" spans="1:23" s="12" customFormat="1" ht="29.25" hidden="1" customHeight="1" thickBot="1">
      <c r="A16" s="327" t="s">
        <v>295</v>
      </c>
      <c r="B16" s="328" t="s">
        <v>304</v>
      </c>
      <c r="C16" s="328" t="s">
        <v>305</v>
      </c>
      <c r="D16" s="328" t="s">
        <v>312</v>
      </c>
      <c r="E16" s="329" t="s">
        <v>313</v>
      </c>
      <c r="F16" s="330"/>
      <c r="G16" s="214">
        <v>3570</v>
      </c>
      <c r="H16" s="214">
        <v>1803</v>
      </c>
      <c r="I16" s="214">
        <v>1803</v>
      </c>
      <c r="J16" s="13"/>
      <c r="K16" s="58" t="s">
        <v>785</v>
      </c>
      <c r="L16" s="383">
        <v>3570</v>
      </c>
      <c r="M16" s="409"/>
      <c r="N16" s="301" t="s">
        <v>785</v>
      </c>
      <c r="O16" s="301" t="s">
        <v>785</v>
      </c>
      <c r="Q16" s="429"/>
      <c r="R16" s="430">
        <f t="shared" ref="R16:W16" si="0">SUM(R8:R15)</f>
        <v>41</v>
      </c>
      <c r="S16" s="430">
        <f t="shared" si="0"/>
        <v>3395415</v>
      </c>
      <c r="T16" s="431">
        <f t="shared" si="0"/>
        <v>20835</v>
      </c>
      <c r="U16" s="432">
        <f t="shared" si="0"/>
        <v>48</v>
      </c>
      <c r="V16" s="433">
        <f t="shared" si="0"/>
        <v>4918928</v>
      </c>
      <c r="W16" s="434">
        <f t="shared" si="0"/>
        <v>22280</v>
      </c>
    </row>
    <row r="17" spans="1:15" s="12" customFormat="1" ht="29.25" hidden="1" customHeight="1">
      <c r="A17" s="327" t="s">
        <v>295</v>
      </c>
      <c r="B17" s="328" t="s">
        <v>304</v>
      </c>
      <c r="C17" s="328" t="s">
        <v>305</v>
      </c>
      <c r="D17" s="328" t="s">
        <v>314</v>
      </c>
      <c r="E17" s="329" t="s">
        <v>309</v>
      </c>
      <c r="F17" s="330"/>
      <c r="G17" s="214">
        <v>2221</v>
      </c>
      <c r="H17" s="214">
        <v>1859</v>
      </c>
      <c r="I17" s="214">
        <v>1859</v>
      </c>
      <c r="J17" s="13"/>
      <c r="K17" s="58" t="s">
        <v>785</v>
      </c>
      <c r="L17" s="383">
        <v>2221</v>
      </c>
      <c r="M17" s="409"/>
      <c r="N17" s="301" t="s">
        <v>785</v>
      </c>
      <c r="O17" s="301" t="s">
        <v>785</v>
      </c>
    </row>
    <row r="18" spans="1:15" s="12" customFormat="1" ht="29.25" hidden="1" customHeight="1">
      <c r="A18" s="327" t="s">
        <v>295</v>
      </c>
      <c r="B18" s="328" t="s">
        <v>304</v>
      </c>
      <c r="C18" s="328" t="s">
        <v>305</v>
      </c>
      <c r="D18" s="328" t="s">
        <v>315</v>
      </c>
      <c r="E18" s="329" t="s">
        <v>313</v>
      </c>
      <c r="F18" s="330"/>
      <c r="G18" s="214">
        <v>3893</v>
      </c>
      <c r="H18" s="214">
        <v>144</v>
      </c>
      <c r="I18" s="214">
        <v>144</v>
      </c>
      <c r="J18" s="13"/>
      <c r="K18" s="58" t="s">
        <v>785</v>
      </c>
      <c r="L18" s="383">
        <v>3893</v>
      </c>
      <c r="M18" s="409"/>
      <c r="N18" s="301" t="s">
        <v>785</v>
      </c>
      <c r="O18" s="301" t="s">
        <v>785</v>
      </c>
    </row>
    <row r="19" spans="1:15" s="12" customFormat="1" ht="29.25" hidden="1" customHeight="1">
      <c r="A19" s="327" t="s">
        <v>295</v>
      </c>
      <c r="B19" s="328" t="s">
        <v>304</v>
      </c>
      <c r="C19" s="328" t="s">
        <v>305</v>
      </c>
      <c r="D19" s="328" t="s">
        <v>316</v>
      </c>
      <c r="E19" s="329" t="s">
        <v>79</v>
      </c>
      <c r="F19" s="330"/>
      <c r="G19" s="214">
        <v>1739</v>
      </c>
      <c r="H19" s="214">
        <v>341</v>
      </c>
      <c r="I19" s="214">
        <v>341</v>
      </c>
      <c r="J19" s="13"/>
      <c r="K19" s="58" t="s">
        <v>785</v>
      </c>
      <c r="L19" s="383">
        <v>1739</v>
      </c>
      <c r="M19" s="409"/>
      <c r="N19" s="301" t="s">
        <v>785</v>
      </c>
      <c r="O19" s="301" t="s">
        <v>785</v>
      </c>
    </row>
    <row r="20" spans="1:15" s="12" customFormat="1" ht="29.25" hidden="1" customHeight="1">
      <c r="A20" s="327" t="s">
        <v>295</v>
      </c>
      <c r="B20" s="328" t="s">
        <v>304</v>
      </c>
      <c r="C20" s="328" t="s">
        <v>305</v>
      </c>
      <c r="D20" s="328" t="s">
        <v>317</v>
      </c>
      <c r="E20" s="329" t="s">
        <v>79</v>
      </c>
      <c r="F20" s="330"/>
      <c r="G20" s="214">
        <v>2833</v>
      </c>
      <c r="H20" s="214">
        <v>882</v>
      </c>
      <c r="I20" s="214">
        <v>882</v>
      </c>
      <c r="J20" s="13"/>
      <c r="K20" s="58" t="s">
        <v>785</v>
      </c>
      <c r="L20" s="383">
        <v>2833</v>
      </c>
      <c r="M20" s="409"/>
      <c r="N20" s="301" t="s">
        <v>785</v>
      </c>
      <c r="O20" s="301" t="s">
        <v>785</v>
      </c>
    </row>
    <row r="21" spans="1:15" s="12" customFormat="1" ht="29.25" hidden="1" customHeight="1">
      <c r="A21" s="327" t="s">
        <v>295</v>
      </c>
      <c r="B21" s="328" t="s">
        <v>304</v>
      </c>
      <c r="C21" s="328" t="s">
        <v>305</v>
      </c>
      <c r="D21" s="328" t="s">
        <v>318</v>
      </c>
      <c r="E21" s="329" t="s">
        <v>79</v>
      </c>
      <c r="F21" s="330"/>
      <c r="G21" s="214">
        <v>2619</v>
      </c>
      <c r="H21" s="214">
        <v>762</v>
      </c>
      <c r="I21" s="214">
        <v>762</v>
      </c>
      <c r="J21" s="13"/>
      <c r="K21" s="58" t="s">
        <v>785</v>
      </c>
      <c r="L21" s="383">
        <v>2619</v>
      </c>
      <c r="M21" s="409"/>
      <c r="N21" s="301" t="s">
        <v>785</v>
      </c>
      <c r="O21" s="301" t="s">
        <v>785</v>
      </c>
    </row>
    <row r="22" spans="1:15" s="12" customFormat="1" ht="29.25" hidden="1" customHeight="1">
      <c r="A22" s="327" t="s">
        <v>295</v>
      </c>
      <c r="B22" s="328" t="s">
        <v>304</v>
      </c>
      <c r="C22" s="328" t="s">
        <v>305</v>
      </c>
      <c r="D22" s="328" t="s">
        <v>319</v>
      </c>
      <c r="E22" s="329" t="s">
        <v>81</v>
      </c>
      <c r="F22" s="330"/>
      <c r="G22" s="214">
        <v>3769</v>
      </c>
      <c r="H22" s="214">
        <v>2344</v>
      </c>
      <c r="I22" s="214">
        <v>2344</v>
      </c>
      <c r="J22" s="224"/>
      <c r="K22" s="58" t="s">
        <v>785</v>
      </c>
      <c r="L22" s="383">
        <v>3769</v>
      </c>
      <c r="M22" s="409"/>
      <c r="N22" s="301" t="s">
        <v>785</v>
      </c>
      <c r="O22" s="301" t="s">
        <v>785</v>
      </c>
    </row>
    <row r="23" spans="1:15" s="12" customFormat="1" ht="29.25" hidden="1" customHeight="1">
      <c r="A23" s="327" t="s">
        <v>295</v>
      </c>
      <c r="B23" s="328" t="s">
        <v>304</v>
      </c>
      <c r="C23" s="328" t="s">
        <v>305</v>
      </c>
      <c r="D23" s="328" t="s">
        <v>320</v>
      </c>
      <c r="E23" s="329" t="s">
        <v>79</v>
      </c>
      <c r="F23" s="330"/>
      <c r="G23" s="214">
        <v>1084</v>
      </c>
      <c r="H23" s="214">
        <v>353</v>
      </c>
      <c r="I23" s="214">
        <v>353</v>
      </c>
      <c r="J23" s="13"/>
      <c r="K23" s="58" t="s">
        <v>785</v>
      </c>
      <c r="L23" s="383">
        <v>1084</v>
      </c>
      <c r="M23" s="409"/>
      <c r="N23" s="301" t="s">
        <v>785</v>
      </c>
      <c r="O23" s="301" t="s">
        <v>785</v>
      </c>
    </row>
    <row r="24" spans="1:15" s="12" customFormat="1" ht="29.25" hidden="1" customHeight="1">
      <c r="A24" s="327" t="s">
        <v>295</v>
      </c>
      <c r="B24" s="328" t="s">
        <v>304</v>
      </c>
      <c r="C24" s="328" t="s">
        <v>305</v>
      </c>
      <c r="D24" s="328" t="s">
        <v>321</v>
      </c>
      <c r="E24" s="329" t="s">
        <v>81</v>
      </c>
      <c r="F24" s="330"/>
      <c r="G24" s="214">
        <v>14625</v>
      </c>
      <c r="H24" s="214">
        <v>140</v>
      </c>
      <c r="I24" s="214">
        <v>140</v>
      </c>
      <c r="J24" s="13"/>
      <c r="K24" s="58" t="s">
        <v>785</v>
      </c>
      <c r="L24" s="383">
        <v>14625</v>
      </c>
      <c r="M24" s="409"/>
      <c r="N24" s="301" t="s">
        <v>785</v>
      </c>
      <c r="O24" s="301" t="s">
        <v>785</v>
      </c>
    </row>
    <row r="25" spans="1:15" s="12" customFormat="1" ht="29.25" hidden="1" customHeight="1">
      <c r="A25" s="327" t="s">
        <v>295</v>
      </c>
      <c r="B25" s="328" t="s">
        <v>304</v>
      </c>
      <c r="C25" s="328" t="s">
        <v>305</v>
      </c>
      <c r="D25" s="328" t="s">
        <v>322</v>
      </c>
      <c r="E25" s="329" t="s">
        <v>79</v>
      </c>
      <c r="F25" s="330"/>
      <c r="G25" s="214">
        <v>674</v>
      </c>
      <c r="H25" s="214">
        <v>196</v>
      </c>
      <c r="I25" s="214">
        <v>196</v>
      </c>
      <c r="J25" s="13"/>
      <c r="K25" s="58" t="s">
        <v>785</v>
      </c>
      <c r="L25" s="383">
        <v>674</v>
      </c>
      <c r="M25" s="409"/>
      <c r="N25" s="301" t="s">
        <v>785</v>
      </c>
      <c r="O25" s="301" t="s">
        <v>785</v>
      </c>
    </row>
    <row r="26" spans="1:15" s="12" customFormat="1" ht="29.25" hidden="1" customHeight="1">
      <c r="A26" s="327" t="s">
        <v>295</v>
      </c>
      <c r="B26" s="328" t="s">
        <v>304</v>
      </c>
      <c r="C26" s="328" t="s">
        <v>305</v>
      </c>
      <c r="D26" s="328" t="s">
        <v>323</v>
      </c>
      <c r="E26" s="329" t="s">
        <v>79</v>
      </c>
      <c r="F26" s="330"/>
      <c r="G26" s="214">
        <v>357</v>
      </c>
      <c r="H26" s="214">
        <v>6</v>
      </c>
      <c r="I26" s="214">
        <v>6</v>
      </c>
      <c r="J26" s="224"/>
      <c r="K26" s="58" t="s">
        <v>785</v>
      </c>
      <c r="L26" s="383">
        <v>357</v>
      </c>
      <c r="M26" s="409"/>
      <c r="N26" s="301" t="s">
        <v>785</v>
      </c>
      <c r="O26" s="301" t="s">
        <v>785</v>
      </c>
    </row>
    <row r="27" spans="1:15" s="12" customFormat="1" ht="29.25" hidden="1" customHeight="1">
      <c r="A27" s="327" t="s">
        <v>295</v>
      </c>
      <c r="B27" s="328" t="s">
        <v>304</v>
      </c>
      <c r="C27" s="328" t="s">
        <v>305</v>
      </c>
      <c r="D27" s="328" t="s">
        <v>104</v>
      </c>
      <c r="E27" s="329" t="s">
        <v>79</v>
      </c>
      <c r="F27" s="330"/>
      <c r="G27" s="214">
        <v>3484</v>
      </c>
      <c r="H27" s="214">
        <v>35</v>
      </c>
      <c r="I27" s="214">
        <v>35</v>
      </c>
      <c r="J27" s="13"/>
      <c r="K27" s="58" t="s">
        <v>785</v>
      </c>
      <c r="L27" s="383">
        <v>3484</v>
      </c>
      <c r="M27" s="409"/>
      <c r="N27" s="301" t="s">
        <v>785</v>
      </c>
      <c r="O27" s="301" t="s">
        <v>785</v>
      </c>
    </row>
    <row r="28" spans="1:15" s="12" customFormat="1" ht="29.25" hidden="1" customHeight="1">
      <c r="A28" s="327" t="s">
        <v>295</v>
      </c>
      <c r="B28" s="328" t="s">
        <v>304</v>
      </c>
      <c r="C28" s="328" t="s">
        <v>305</v>
      </c>
      <c r="D28" s="328" t="s">
        <v>324</v>
      </c>
      <c r="E28" s="329" t="s">
        <v>83</v>
      </c>
      <c r="F28" s="330"/>
      <c r="G28" s="214">
        <v>174</v>
      </c>
      <c r="H28" s="214">
        <v>10</v>
      </c>
      <c r="I28" s="214">
        <v>10</v>
      </c>
      <c r="J28" s="13"/>
      <c r="K28" s="58" t="s">
        <v>785</v>
      </c>
      <c r="L28" s="383">
        <v>174</v>
      </c>
      <c r="M28" s="409"/>
      <c r="N28" s="301" t="s">
        <v>785</v>
      </c>
      <c r="O28" s="301" t="s">
        <v>785</v>
      </c>
    </row>
    <row r="29" spans="1:15" s="12" customFormat="1" ht="29.25" hidden="1" customHeight="1" thickBot="1">
      <c r="A29" s="323" t="s">
        <v>295</v>
      </c>
      <c r="B29" s="324" t="s">
        <v>304</v>
      </c>
      <c r="C29" s="324" t="s">
        <v>305</v>
      </c>
      <c r="D29" s="324" t="s">
        <v>325</v>
      </c>
      <c r="E29" s="325" t="s">
        <v>81</v>
      </c>
      <c r="F29" s="326"/>
      <c r="G29" s="220">
        <v>6073</v>
      </c>
      <c r="H29" s="220">
        <v>546</v>
      </c>
      <c r="I29" s="220">
        <v>546</v>
      </c>
      <c r="J29" s="315"/>
      <c r="K29" s="43" t="s">
        <v>294</v>
      </c>
      <c r="L29" s="383">
        <v>6073</v>
      </c>
      <c r="M29" s="409"/>
      <c r="N29" s="301" t="s">
        <v>294</v>
      </c>
      <c r="O29" s="301" t="s">
        <v>294</v>
      </c>
    </row>
    <row r="30" spans="1:15" s="12" customFormat="1" ht="29.25" customHeight="1">
      <c r="A30" s="319" t="s">
        <v>295</v>
      </c>
      <c r="B30" s="320" t="s">
        <v>326</v>
      </c>
      <c r="C30" s="320" t="s">
        <v>327</v>
      </c>
      <c r="D30" s="320" t="s">
        <v>328</v>
      </c>
      <c r="E30" s="321" t="s">
        <v>81</v>
      </c>
      <c r="F30" s="322"/>
      <c r="G30" s="280">
        <v>36099</v>
      </c>
      <c r="H30" s="280">
        <v>335</v>
      </c>
      <c r="I30" s="215">
        <v>387</v>
      </c>
      <c r="J30" s="312" t="s">
        <v>156</v>
      </c>
      <c r="K30" s="39" t="s">
        <v>86</v>
      </c>
      <c r="L30" s="383">
        <v>36099</v>
      </c>
      <c r="M30" s="409"/>
      <c r="N30" s="301" t="s">
        <v>86</v>
      </c>
      <c r="O30" s="301" t="s">
        <v>86</v>
      </c>
    </row>
    <row r="31" spans="1:15" s="12" customFormat="1" ht="29.25" customHeight="1">
      <c r="A31" s="327" t="s">
        <v>295</v>
      </c>
      <c r="B31" s="328" t="s">
        <v>326</v>
      </c>
      <c r="C31" s="328" t="s">
        <v>327</v>
      </c>
      <c r="D31" s="328" t="s">
        <v>329</v>
      </c>
      <c r="E31" s="329" t="s">
        <v>81</v>
      </c>
      <c r="F31" s="330"/>
      <c r="G31" s="214">
        <v>61785</v>
      </c>
      <c r="H31" s="214">
        <v>317</v>
      </c>
      <c r="I31" s="189">
        <v>317</v>
      </c>
      <c r="J31" s="13"/>
      <c r="K31" s="40" t="s">
        <v>86</v>
      </c>
      <c r="L31" s="383">
        <v>61785</v>
      </c>
      <c r="M31" s="409"/>
      <c r="N31" s="301" t="s">
        <v>86</v>
      </c>
      <c r="O31" s="301" t="s">
        <v>86</v>
      </c>
    </row>
    <row r="32" spans="1:15" s="12" customFormat="1" ht="29.25" customHeight="1" thickBot="1">
      <c r="A32" s="323" t="s">
        <v>295</v>
      </c>
      <c r="B32" s="324" t="s">
        <v>326</v>
      </c>
      <c r="C32" s="324" t="s">
        <v>327</v>
      </c>
      <c r="D32" s="324" t="s">
        <v>330</v>
      </c>
      <c r="E32" s="325" t="s">
        <v>82</v>
      </c>
      <c r="F32" s="326"/>
      <c r="G32" s="220">
        <v>1922</v>
      </c>
      <c r="H32" s="220">
        <v>343</v>
      </c>
      <c r="I32" s="190">
        <v>346</v>
      </c>
      <c r="J32" s="71"/>
      <c r="K32" s="43" t="s">
        <v>86</v>
      </c>
      <c r="L32" s="383">
        <v>1922</v>
      </c>
      <c r="M32" s="409"/>
      <c r="N32" s="301" t="s">
        <v>86</v>
      </c>
      <c r="O32" s="301" t="s">
        <v>86</v>
      </c>
    </row>
    <row r="33" spans="1:23" s="12" customFormat="1" ht="29.25" customHeight="1">
      <c r="A33" s="319" t="s">
        <v>331</v>
      </c>
      <c r="B33" s="320" t="s">
        <v>332</v>
      </c>
      <c r="C33" s="320" t="s">
        <v>333</v>
      </c>
      <c r="D33" s="320" t="s">
        <v>334</v>
      </c>
      <c r="E33" s="321" t="s">
        <v>313</v>
      </c>
      <c r="F33" s="322" t="s">
        <v>335</v>
      </c>
      <c r="G33" s="280">
        <v>125390</v>
      </c>
      <c r="H33" s="280">
        <v>485</v>
      </c>
      <c r="I33" s="215">
        <v>793</v>
      </c>
      <c r="J33" s="312" t="s">
        <v>157</v>
      </c>
      <c r="K33" s="39" t="s">
        <v>86</v>
      </c>
      <c r="L33" s="383">
        <v>125390</v>
      </c>
      <c r="M33" s="409"/>
      <c r="N33" s="301" t="s">
        <v>86</v>
      </c>
      <c r="O33" s="301" t="s">
        <v>86</v>
      </c>
    </row>
    <row r="34" spans="1:23" ht="29.25" customHeight="1" thickBot="1">
      <c r="A34" s="323" t="s">
        <v>295</v>
      </c>
      <c r="B34" s="324" t="s">
        <v>300</v>
      </c>
      <c r="C34" s="324" t="s">
        <v>333</v>
      </c>
      <c r="D34" s="324" t="s">
        <v>336</v>
      </c>
      <c r="E34" s="325" t="s">
        <v>81</v>
      </c>
      <c r="F34" s="326"/>
      <c r="G34" s="220">
        <v>585</v>
      </c>
      <c r="H34" s="220">
        <v>224</v>
      </c>
      <c r="I34" s="190">
        <v>228</v>
      </c>
      <c r="J34" s="315"/>
      <c r="K34" s="43" t="s">
        <v>86</v>
      </c>
      <c r="L34" s="383">
        <v>585</v>
      </c>
      <c r="M34" s="50"/>
      <c r="N34" s="301" t="s">
        <v>86</v>
      </c>
      <c r="O34" s="301" t="s">
        <v>86</v>
      </c>
      <c r="Q34" s="12"/>
      <c r="R34" s="12"/>
      <c r="S34" s="12"/>
      <c r="T34" s="12"/>
      <c r="U34" s="12"/>
      <c r="V34" s="12"/>
      <c r="W34" s="12"/>
    </row>
    <row r="35" spans="1:23" ht="29.25" hidden="1" customHeight="1">
      <c r="A35" s="319" t="s">
        <v>295</v>
      </c>
      <c r="B35" s="320" t="s">
        <v>296</v>
      </c>
      <c r="C35" s="320" t="s">
        <v>337</v>
      </c>
      <c r="D35" s="320" t="s">
        <v>338</v>
      </c>
      <c r="E35" s="321" t="s">
        <v>81</v>
      </c>
      <c r="F35" s="322"/>
      <c r="G35" s="280">
        <v>124562</v>
      </c>
      <c r="H35" s="280">
        <v>713</v>
      </c>
      <c r="I35" s="280">
        <v>713</v>
      </c>
      <c r="J35" s="312" t="s">
        <v>214</v>
      </c>
      <c r="K35" s="39" t="s">
        <v>86</v>
      </c>
      <c r="L35" s="383">
        <v>124562</v>
      </c>
      <c r="M35" s="50"/>
      <c r="N35" s="301" t="s">
        <v>86</v>
      </c>
      <c r="O35" s="301" t="s">
        <v>86</v>
      </c>
    </row>
    <row r="36" spans="1:23" ht="29.25" hidden="1" customHeight="1">
      <c r="A36" s="327" t="s">
        <v>295</v>
      </c>
      <c r="B36" s="328" t="s">
        <v>296</v>
      </c>
      <c r="C36" s="328" t="s">
        <v>337</v>
      </c>
      <c r="D36" s="328" t="s">
        <v>339</v>
      </c>
      <c r="E36" s="329" t="s">
        <v>80</v>
      </c>
      <c r="F36" s="330"/>
      <c r="G36" s="214">
        <v>1273</v>
      </c>
      <c r="H36" s="214">
        <v>65</v>
      </c>
      <c r="I36" s="214">
        <v>65</v>
      </c>
      <c r="J36" s="13"/>
      <c r="K36" s="40" t="s">
        <v>86</v>
      </c>
      <c r="L36" s="383">
        <v>1273</v>
      </c>
      <c r="M36" s="50"/>
      <c r="N36" s="301" t="s">
        <v>86</v>
      </c>
      <c r="O36" s="301" t="s">
        <v>86</v>
      </c>
    </row>
    <row r="37" spans="1:23" ht="29.25" hidden="1" customHeight="1">
      <c r="A37" s="327" t="s">
        <v>295</v>
      </c>
      <c r="B37" s="328" t="s">
        <v>296</v>
      </c>
      <c r="C37" s="328" t="s">
        <v>337</v>
      </c>
      <c r="D37" s="328" t="s">
        <v>340</v>
      </c>
      <c r="E37" s="329" t="s">
        <v>79</v>
      </c>
      <c r="F37" s="330"/>
      <c r="G37" s="214">
        <v>2671</v>
      </c>
      <c r="H37" s="214">
        <v>10</v>
      </c>
      <c r="I37" s="214">
        <v>10</v>
      </c>
      <c r="J37" s="13"/>
      <c r="K37" s="40" t="s">
        <v>86</v>
      </c>
      <c r="L37" s="383">
        <v>2671</v>
      </c>
      <c r="M37" s="50"/>
      <c r="N37" s="301" t="s">
        <v>86</v>
      </c>
      <c r="O37" s="301" t="s">
        <v>86</v>
      </c>
    </row>
    <row r="38" spans="1:23" ht="29.25" hidden="1" customHeight="1" thickBot="1">
      <c r="A38" s="323" t="s">
        <v>295</v>
      </c>
      <c r="B38" s="324" t="s">
        <v>296</v>
      </c>
      <c r="C38" s="324" t="s">
        <v>337</v>
      </c>
      <c r="D38" s="324" t="s">
        <v>341</v>
      </c>
      <c r="E38" s="325" t="s">
        <v>79</v>
      </c>
      <c r="F38" s="326"/>
      <c r="G38" s="220">
        <v>2020</v>
      </c>
      <c r="H38" s="220">
        <v>41</v>
      </c>
      <c r="I38" s="220">
        <v>41</v>
      </c>
      <c r="J38" s="71"/>
      <c r="K38" s="43" t="s">
        <v>86</v>
      </c>
      <c r="L38" s="383">
        <v>2020</v>
      </c>
      <c r="M38" s="50"/>
      <c r="N38" s="301" t="s">
        <v>86</v>
      </c>
      <c r="O38" s="301" t="s">
        <v>86</v>
      </c>
    </row>
    <row r="39" spans="1:23" ht="29.25" customHeight="1">
      <c r="A39" s="319" t="s">
        <v>295</v>
      </c>
      <c r="B39" s="320" t="s">
        <v>300</v>
      </c>
      <c r="C39" s="320" t="s">
        <v>301</v>
      </c>
      <c r="D39" s="320" t="s">
        <v>302</v>
      </c>
      <c r="E39" s="321" t="s">
        <v>81</v>
      </c>
      <c r="F39" s="322"/>
      <c r="G39" s="280">
        <v>493488</v>
      </c>
      <c r="H39" s="280">
        <v>141</v>
      </c>
      <c r="I39" s="215">
        <v>210</v>
      </c>
      <c r="J39" s="312" t="s">
        <v>185</v>
      </c>
      <c r="K39" s="39" t="s">
        <v>86</v>
      </c>
      <c r="L39" s="383">
        <v>493488</v>
      </c>
      <c r="M39" s="50"/>
      <c r="N39" s="301" t="s">
        <v>86</v>
      </c>
      <c r="O39" s="301" t="s">
        <v>86</v>
      </c>
    </row>
    <row r="40" spans="1:23" ht="29.25" customHeight="1">
      <c r="A40" s="327" t="s">
        <v>295</v>
      </c>
      <c r="B40" s="328" t="s">
        <v>300</v>
      </c>
      <c r="C40" s="328" t="s">
        <v>301</v>
      </c>
      <c r="D40" s="328" t="s">
        <v>342</v>
      </c>
      <c r="E40" s="329" t="s">
        <v>81</v>
      </c>
      <c r="F40" s="330"/>
      <c r="G40" s="214">
        <v>1015</v>
      </c>
      <c r="H40" s="214">
        <v>241</v>
      </c>
      <c r="I40" s="189">
        <v>335</v>
      </c>
      <c r="J40" s="13"/>
      <c r="K40" s="40" t="s">
        <v>86</v>
      </c>
      <c r="L40" s="383">
        <v>1015</v>
      </c>
      <c r="M40" s="50"/>
      <c r="N40" s="301" t="s">
        <v>86</v>
      </c>
      <c r="O40" s="301" t="s">
        <v>86</v>
      </c>
    </row>
    <row r="41" spans="1:23" ht="29.25" customHeight="1" thickBot="1">
      <c r="A41" s="323" t="s">
        <v>295</v>
      </c>
      <c r="B41" s="324" t="s">
        <v>300</v>
      </c>
      <c r="C41" s="324" t="s">
        <v>301</v>
      </c>
      <c r="D41" s="324" t="s">
        <v>343</v>
      </c>
      <c r="E41" s="325" t="s">
        <v>82</v>
      </c>
      <c r="F41" s="326"/>
      <c r="G41" s="220">
        <v>59107</v>
      </c>
      <c r="H41" s="220">
        <v>320</v>
      </c>
      <c r="I41" s="190">
        <v>400</v>
      </c>
      <c r="J41" s="71"/>
      <c r="K41" s="43" t="s">
        <v>86</v>
      </c>
      <c r="L41" s="383">
        <v>59107</v>
      </c>
      <c r="M41" s="50"/>
      <c r="N41" s="301" t="s">
        <v>86</v>
      </c>
      <c r="O41" s="301" t="s">
        <v>86</v>
      </c>
    </row>
    <row r="42" spans="1:23" s="12" customFormat="1" ht="29.25" customHeight="1">
      <c r="A42" s="319" t="s">
        <v>295</v>
      </c>
      <c r="B42" s="320" t="s">
        <v>300</v>
      </c>
      <c r="C42" s="320" t="s">
        <v>344</v>
      </c>
      <c r="D42" s="320" t="s">
        <v>345</v>
      </c>
      <c r="E42" s="321" t="s">
        <v>82</v>
      </c>
      <c r="F42" s="322"/>
      <c r="G42" s="280">
        <v>2853</v>
      </c>
      <c r="H42" s="280">
        <v>952</v>
      </c>
      <c r="I42" s="215">
        <v>1064</v>
      </c>
      <c r="J42" s="312" t="s">
        <v>247</v>
      </c>
      <c r="K42" s="39" t="s">
        <v>158</v>
      </c>
      <c r="L42" s="383">
        <v>2853</v>
      </c>
      <c r="M42" s="409"/>
      <c r="N42" s="301" t="s">
        <v>158</v>
      </c>
      <c r="O42" s="301" t="s">
        <v>158</v>
      </c>
      <c r="Q42" s="1"/>
      <c r="R42" s="1"/>
      <c r="S42" s="1"/>
      <c r="T42" s="1"/>
      <c r="U42" s="1"/>
      <c r="V42" s="1"/>
      <c r="W42" s="1"/>
    </row>
    <row r="43" spans="1:23" s="12" customFormat="1" ht="29.25" customHeight="1">
      <c r="A43" s="327" t="s">
        <v>295</v>
      </c>
      <c r="B43" s="328" t="s">
        <v>300</v>
      </c>
      <c r="C43" s="328" t="s">
        <v>344</v>
      </c>
      <c r="D43" s="328" t="s">
        <v>346</v>
      </c>
      <c r="E43" s="329" t="s">
        <v>81</v>
      </c>
      <c r="F43" s="330"/>
      <c r="G43" s="214">
        <v>144</v>
      </c>
      <c r="H43" s="214">
        <v>10</v>
      </c>
      <c r="I43" s="189">
        <v>10</v>
      </c>
      <c r="J43" s="13"/>
      <c r="K43" s="40" t="s">
        <v>158</v>
      </c>
      <c r="L43" s="383">
        <v>144</v>
      </c>
      <c r="M43" s="50" t="s">
        <v>122</v>
      </c>
      <c r="N43" s="301" t="s">
        <v>158</v>
      </c>
      <c r="O43" s="301" t="s">
        <v>158</v>
      </c>
    </row>
    <row r="44" spans="1:23" s="12" customFormat="1" ht="29.25" customHeight="1">
      <c r="A44" s="327" t="s">
        <v>295</v>
      </c>
      <c r="B44" s="328" t="s">
        <v>300</v>
      </c>
      <c r="C44" s="328" t="s">
        <v>344</v>
      </c>
      <c r="D44" s="328" t="s">
        <v>347</v>
      </c>
      <c r="E44" s="329" t="s">
        <v>83</v>
      </c>
      <c r="F44" s="330"/>
      <c r="G44" s="214">
        <v>202</v>
      </c>
      <c r="H44" s="214">
        <v>28</v>
      </c>
      <c r="I44" s="189">
        <v>28</v>
      </c>
      <c r="J44" s="13"/>
      <c r="K44" s="40" t="s">
        <v>158</v>
      </c>
      <c r="L44" s="383">
        <v>202</v>
      </c>
      <c r="M44" s="409"/>
      <c r="N44" s="301" t="s">
        <v>158</v>
      </c>
      <c r="O44" s="301" t="s">
        <v>158</v>
      </c>
    </row>
    <row r="45" spans="1:23" s="12" customFormat="1" ht="29.25" customHeight="1">
      <c r="A45" s="327" t="s">
        <v>295</v>
      </c>
      <c r="B45" s="328" t="s">
        <v>300</v>
      </c>
      <c r="C45" s="328" t="s">
        <v>344</v>
      </c>
      <c r="D45" s="328" t="s">
        <v>348</v>
      </c>
      <c r="E45" s="329" t="s">
        <v>79</v>
      </c>
      <c r="F45" s="330"/>
      <c r="G45" s="214">
        <v>1540</v>
      </c>
      <c r="H45" s="214">
        <v>120</v>
      </c>
      <c r="I45" s="189">
        <v>119</v>
      </c>
      <c r="J45" s="13"/>
      <c r="K45" s="40" t="s">
        <v>158</v>
      </c>
      <c r="L45" s="383">
        <v>1540</v>
      </c>
      <c r="M45" s="409"/>
      <c r="N45" s="301" t="s">
        <v>158</v>
      </c>
      <c r="O45" s="301" t="s">
        <v>158</v>
      </c>
    </row>
    <row r="46" spans="1:23" s="12" customFormat="1" ht="29.25" customHeight="1">
      <c r="A46" s="313" t="s">
        <v>414</v>
      </c>
      <c r="B46" s="314" t="s">
        <v>415</v>
      </c>
      <c r="C46" s="314" t="s">
        <v>416</v>
      </c>
      <c r="D46" s="314" t="s">
        <v>417</v>
      </c>
      <c r="E46" s="195" t="s">
        <v>411</v>
      </c>
      <c r="F46" s="211"/>
      <c r="G46" s="189">
        <v>2853</v>
      </c>
      <c r="H46" s="189">
        <v>0</v>
      </c>
      <c r="I46" s="189">
        <v>497</v>
      </c>
      <c r="J46" s="13"/>
      <c r="K46" s="40" t="s">
        <v>158</v>
      </c>
      <c r="L46" s="439"/>
      <c r="M46" s="409"/>
      <c r="N46" s="301"/>
      <c r="O46" s="301" t="s">
        <v>158</v>
      </c>
    </row>
    <row r="47" spans="1:23" s="12" customFormat="1" ht="29.25" customHeight="1">
      <c r="A47" s="313" t="s">
        <v>414</v>
      </c>
      <c r="B47" s="314" t="s">
        <v>300</v>
      </c>
      <c r="C47" s="314" t="s">
        <v>344</v>
      </c>
      <c r="D47" s="314" t="s">
        <v>418</v>
      </c>
      <c r="E47" s="195" t="s">
        <v>258</v>
      </c>
      <c r="F47" s="211"/>
      <c r="G47" s="189">
        <v>23008</v>
      </c>
      <c r="H47" s="189">
        <v>0</v>
      </c>
      <c r="I47" s="189">
        <v>10</v>
      </c>
      <c r="J47" s="13"/>
      <c r="K47" s="40" t="s">
        <v>158</v>
      </c>
      <c r="L47" s="439"/>
      <c r="M47" s="409"/>
      <c r="N47" s="301"/>
      <c r="O47" s="301" t="s">
        <v>158</v>
      </c>
    </row>
    <row r="48" spans="1:23" s="12" customFormat="1" ht="29.25" customHeight="1">
      <c r="A48" s="313" t="s">
        <v>331</v>
      </c>
      <c r="B48" s="314" t="s">
        <v>300</v>
      </c>
      <c r="C48" s="314" t="s">
        <v>344</v>
      </c>
      <c r="D48" s="314" t="s">
        <v>419</v>
      </c>
      <c r="E48" s="195" t="s">
        <v>258</v>
      </c>
      <c r="F48" s="211"/>
      <c r="G48" s="189">
        <v>496</v>
      </c>
      <c r="H48" s="189">
        <v>0</v>
      </c>
      <c r="I48" s="189">
        <v>134</v>
      </c>
      <c r="J48" s="13"/>
      <c r="K48" s="40" t="s">
        <v>158</v>
      </c>
      <c r="L48" s="439"/>
      <c r="M48" s="409"/>
      <c r="N48" s="301"/>
      <c r="O48" s="301" t="s">
        <v>158</v>
      </c>
    </row>
    <row r="49" spans="1:15" s="12" customFormat="1" ht="29.25" customHeight="1">
      <c r="A49" s="313" t="s">
        <v>414</v>
      </c>
      <c r="B49" s="314" t="s">
        <v>300</v>
      </c>
      <c r="C49" s="314" t="s">
        <v>344</v>
      </c>
      <c r="D49" s="314" t="s">
        <v>420</v>
      </c>
      <c r="E49" s="195" t="s">
        <v>258</v>
      </c>
      <c r="F49" s="211"/>
      <c r="G49" s="189">
        <v>144</v>
      </c>
      <c r="H49" s="189">
        <v>0</v>
      </c>
      <c r="I49" s="189">
        <v>25</v>
      </c>
      <c r="J49" s="13"/>
      <c r="K49" s="40" t="s">
        <v>158</v>
      </c>
      <c r="L49" s="439"/>
      <c r="M49" s="409"/>
      <c r="N49" s="301"/>
      <c r="O49" s="301" t="s">
        <v>158</v>
      </c>
    </row>
    <row r="50" spans="1:15" s="12" customFormat="1" ht="29.25" customHeight="1">
      <c r="A50" s="313" t="s">
        <v>331</v>
      </c>
      <c r="B50" s="314" t="s">
        <v>300</v>
      </c>
      <c r="C50" s="314" t="s">
        <v>344</v>
      </c>
      <c r="D50" s="314" t="s">
        <v>421</v>
      </c>
      <c r="E50" s="195" t="s">
        <v>422</v>
      </c>
      <c r="F50" s="211"/>
      <c r="G50" s="189">
        <v>65</v>
      </c>
      <c r="H50" s="189">
        <v>0</v>
      </c>
      <c r="I50" s="189">
        <v>51</v>
      </c>
      <c r="J50" s="13"/>
      <c r="K50" s="40" t="s">
        <v>158</v>
      </c>
      <c r="L50" s="439"/>
      <c r="M50" s="409"/>
      <c r="N50" s="301"/>
      <c r="O50" s="301" t="s">
        <v>158</v>
      </c>
    </row>
    <row r="51" spans="1:15" s="12" customFormat="1" ht="29.25" customHeight="1">
      <c r="A51" s="313" t="s">
        <v>331</v>
      </c>
      <c r="B51" s="314" t="s">
        <v>300</v>
      </c>
      <c r="C51" s="314" t="s">
        <v>344</v>
      </c>
      <c r="D51" s="314" t="s">
        <v>423</v>
      </c>
      <c r="E51" s="195" t="s">
        <v>424</v>
      </c>
      <c r="F51" s="211"/>
      <c r="G51" s="189">
        <v>102</v>
      </c>
      <c r="H51" s="189">
        <v>0</v>
      </c>
      <c r="I51" s="189">
        <v>2</v>
      </c>
      <c r="J51" s="13"/>
      <c r="K51" s="40" t="s">
        <v>158</v>
      </c>
      <c r="L51" s="439"/>
      <c r="M51" s="409"/>
      <c r="N51" s="301"/>
      <c r="O51" s="301" t="s">
        <v>158</v>
      </c>
    </row>
    <row r="52" spans="1:15" s="12" customFormat="1" ht="29.25" customHeight="1" thickBot="1">
      <c r="A52" s="372" t="s">
        <v>331</v>
      </c>
      <c r="B52" s="373" t="s">
        <v>300</v>
      </c>
      <c r="C52" s="373" t="s">
        <v>344</v>
      </c>
      <c r="D52" s="373" t="s">
        <v>425</v>
      </c>
      <c r="E52" s="197" t="s">
        <v>424</v>
      </c>
      <c r="F52" s="209"/>
      <c r="G52" s="190">
        <v>121</v>
      </c>
      <c r="H52" s="190">
        <v>0</v>
      </c>
      <c r="I52" s="190">
        <v>14</v>
      </c>
      <c r="J52" s="71"/>
      <c r="K52" s="43" t="s">
        <v>158</v>
      </c>
      <c r="L52" s="439"/>
      <c r="M52" s="409"/>
      <c r="N52" s="301"/>
      <c r="O52" s="301" t="s">
        <v>158</v>
      </c>
    </row>
    <row r="53" spans="1:15" s="12" customFormat="1" ht="29.25" hidden="1" customHeight="1" thickBot="1">
      <c r="A53" s="331" t="s">
        <v>295</v>
      </c>
      <c r="B53" s="332" t="s">
        <v>300</v>
      </c>
      <c r="C53" s="332" t="s">
        <v>344</v>
      </c>
      <c r="D53" s="332" t="s">
        <v>349</v>
      </c>
      <c r="E53" s="333" t="s">
        <v>81</v>
      </c>
      <c r="F53" s="334"/>
      <c r="G53" s="281">
        <v>1364921</v>
      </c>
      <c r="H53" s="281">
        <v>1017</v>
      </c>
      <c r="I53" s="281">
        <v>1017</v>
      </c>
      <c r="J53" s="316" t="s">
        <v>248</v>
      </c>
      <c r="K53" s="45" t="s">
        <v>180</v>
      </c>
      <c r="L53" s="383">
        <v>1364921</v>
      </c>
      <c r="M53" s="409"/>
      <c r="N53" s="301" t="s">
        <v>180</v>
      </c>
      <c r="O53" s="301" t="s">
        <v>180</v>
      </c>
    </row>
    <row r="54" spans="1:15" s="12" customFormat="1" ht="29.25" hidden="1" customHeight="1" thickBot="1">
      <c r="A54" s="335" t="s">
        <v>295</v>
      </c>
      <c r="B54" s="336" t="s">
        <v>300</v>
      </c>
      <c r="C54" s="336" t="s">
        <v>344</v>
      </c>
      <c r="D54" s="336" t="s">
        <v>350</v>
      </c>
      <c r="E54" s="336" t="s">
        <v>81</v>
      </c>
      <c r="F54" s="337"/>
      <c r="G54" s="297">
        <v>131803</v>
      </c>
      <c r="H54" s="297">
        <v>538</v>
      </c>
      <c r="I54" s="297">
        <v>538</v>
      </c>
      <c r="J54" s="223" t="s">
        <v>249</v>
      </c>
      <c r="K54" s="69" t="s">
        <v>180</v>
      </c>
      <c r="L54" s="383">
        <v>131803</v>
      </c>
      <c r="M54" s="409"/>
      <c r="N54" s="301" t="s">
        <v>180</v>
      </c>
      <c r="O54" s="301" t="s">
        <v>180</v>
      </c>
    </row>
    <row r="55" spans="1:15" ht="25.5" customHeight="1">
      <c r="D55" s="1"/>
      <c r="E55" s="1"/>
      <c r="G55" s="1"/>
      <c r="H55" s="12"/>
      <c r="I55" s="12"/>
      <c r="J55" s="12"/>
      <c r="K55" s="12"/>
      <c r="L55" s="12"/>
      <c r="M55" s="12"/>
      <c r="N55" s="12"/>
    </row>
    <row r="56" spans="1:15">
      <c r="D56" s="1"/>
      <c r="E56" s="1"/>
      <c r="G56" s="1"/>
      <c r="H56" s="1"/>
      <c r="I56" s="1"/>
      <c r="J56" s="1"/>
      <c r="K56" s="1"/>
    </row>
    <row r="57" spans="1:15">
      <c r="D57" s="1"/>
      <c r="E57" s="1"/>
      <c r="G57" s="1"/>
      <c r="H57" s="1"/>
      <c r="I57" s="1"/>
      <c r="J57" s="1"/>
      <c r="K57" s="1"/>
    </row>
    <row r="58" spans="1:15">
      <c r="D58" s="1"/>
      <c r="E58" s="1"/>
      <c r="G58" s="1"/>
      <c r="H58" s="1"/>
      <c r="I58" s="1"/>
      <c r="J58" s="1"/>
      <c r="K58" s="1"/>
    </row>
    <row r="59" spans="1:15">
      <c r="D59" s="1"/>
      <c r="E59" s="1"/>
      <c r="G59" s="1"/>
      <c r="H59" s="1"/>
      <c r="I59" s="1"/>
      <c r="J59" s="1"/>
      <c r="K59" s="1"/>
    </row>
    <row r="60" spans="1:15">
      <c r="D60" s="1"/>
      <c r="E60" s="1"/>
      <c r="G60" s="1"/>
      <c r="H60" s="1"/>
      <c r="I60" s="1"/>
      <c r="J60" s="1"/>
      <c r="K60" s="1"/>
    </row>
    <row r="61" spans="1:15">
      <c r="D61" s="1"/>
      <c r="E61" s="1"/>
      <c r="G61" s="1"/>
      <c r="H61" s="1"/>
      <c r="I61" s="1"/>
      <c r="J61" s="1"/>
      <c r="K61" s="1"/>
    </row>
    <row r="62" spans="1:15">
      <c r="D62" s="1"/>
      <c r="E62" s="1"/>
      <c r="G62" s="1"/>
      <c r="H62" s="1"/>
      <c r="I62" s="1"/>
      <c r="J62" s="1"/>
      <c r="K62" s="1"/>
    </row>
    <row r="63" spans="1:15">
      <c r="D63" s="1"/>
      <c r="E63" s="1"/>
      <c r="G63" s="1"/>
      <c r="H63" s="1"/>
      <c r="I63" s="1"/>
      <c r="J63" s="1"/>
      <c r="K63" s="1"/>
    </row>
    <row r="64" spans="1:15">
      <c r="D64" s="1"/>
      <c r="E64" s="1"/>
      <c r="G64" s="1"/>
      <c r="H64" s="1"/>
      <c r="I64" s="1"/>
      <c r="J64" s="1"/>
      <c r="K64" s="1"/>
    </row>
  </sheetData>
  <mergeCells count="6">
    <mergeCell ref="A1:K1"/>
    <mergeCell ref="A3:D3"/>
    <mergeCell ref="E3:F4"/>
    <mergeCell ref="G3:I3"/>
    <mergeCell ref="J3:J4"/>
    <mergeCell ref="K3:K4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ACC7:ACE54 A7:C54 IK7:IM54 SG7:SI54 WUW7:WUY54 WLA7:WLC54 WBE7:WBG54 VRI7:VRK54 VHM7:VHO54 UXQ7:UXS54 UNU7:UNW54 UDY7:UEA54 TUC7:TUE54 TKG7:TKI54 TAK7:TAM54 SQO7:SQQ54 SGS7:SGU54 RWW7:RWY54 RNA7:RNC54 RDE7:RDG54 QTI7:QTK54 QJM7:QJO54 PZQ7:PZS54 PPU7:PPW54 PFY7:PGA54 OWC7:OWE54 OMG7:OMI54 OCK7:OCM54 NSO7:NSQ54 NIS7:NIU54 MYW7:MYY54 MPA7:MPC54 MFE7:MFG54 LVI7:LVK54 LLM7:LLO54 LBQ7:LBS54 KRU7:KRW54 KHY7:KIA54 JYC7:JYE54 JOG7:JOI54 JEK7:JEM54 IUO7:IUQ54 IKS7:IKU54 IAW7:IAY54 HRA7:HRC54 HHE7:HHG54 GXI7:GXK54 GNM7:GNO54 GDQ7:GDS54 FTU7:FTW54 FJY7:FKA54 FAC7:FAE54 EQG7:EQI54 EGK7:EGM54 DWO7:DWQ54 DMS7:DMU54 DCW7:DCY54 CTA7:CTC54 CJE7:CJG54 BZI7:BZK54 BPM7:BPO54 BFQ7:BFS54 AVU7:AVW54 ALY7:AMA54"/>
  </dataValidations>
  <printOptions horizontalCentered="1"/>
  <pageMargins left="0.39370078740157483" right="0.39370078740157483" top="0.6692913385826772" bottom="0.47244094488188981" header="0.39370078740157483" footer="0.51181102362204722"/>
  <pageSetup paperSize="9" scale="90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W70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2.109375" style="2" customWidth="1"/>
    <col min="8" max="9" width="12.21875" style="2" customWidth="1"/>
    <col min="10" max="10" width="8.77734375" style="2" customWidth="1"/>
    <col min="11" max="11" width="10.33203125" style="6" bestFit="1" customWidth="1"/>
    <col min="12" max="23" width="8.88671875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63</v>
      </c>
      <c r="B2" s="3"/>
      <c r="C2" s="3"/>
      <c r="D2" s="7"/>
      <c r="E2" s="3"/>
      <c r="F2" s="3"/>
      <c r="G2" s="3"/>
      <c r="H2" s="3"/>
      <c r="I2" s="3"/>
      <c r="J2" s="3"/>
      <c r="K2" s="5"/>
    </row>
    <row r="3" spans="1:23" s="12" customFormat="1" ht="24.95" customHeight="1">
      <c r="A3" s="464" t="s">
        <v>0</v>
      </c>
      <c r="B3" s="465"/>
      <c r="C3" s="465"/>
      <c r="D3" s="465"/>
      <c r="E3" s="465" t="s">
        <v>1</v>
      </c>
      <c r="F3" s="465"/>
      <c r="G3" s="471" t="s">
        <v>2</v>
      </c>
      <c r="H3" s="472"/>
      <c r="I3" s="473"/>
      <c r="J3" s="467" t="s">
        <v>3</v>
      </c>
      <c r="K3" s="469" t="s">
        <v>4</v>
      </c>
    </row>
    <row r="4" spans="1:23" s="12" customFormat="1" ht="24.95" customHeight="1">
      <c r="A4" s="302" t="s">
        <v>5</v>
      </c>
      <c r="B4" s="226" t="s">
        <v>6</v>
      </c>
      <c r="C4" s="226" t="s">
        <v>7</v>
      </c>
      <c r="D4" s="9" t="s">
        <v>8</v>
      </c>
      <c r="E4" s="466"/>
      <c r="F4" s="466"/>
      <c r="G4" s="226" t="s">
        <v>9</v>
      </c>
      <c r="H4" s="48" t="s">
        <v>75</v>
      </c>
      <c r="I4" s="49" t="s">
        <v>76</v>
      </c>
      <c r="J4" s="468"/>
      <c r="K4" s="470"/>
      <c r="L4" s="1"/>
    </row>
    <row r="5" spans="1:23" s="74" customFormat="1" ht="24.95" customHeight="1">
      <c r="A5" s="303" t="s">
        <v>10</v>
      </c>
      <c r="B5" s="79"/>
      <c r="C5" s="79"/>
      <c r="D5" s="80"/>
      <c r="E5" s="81">
        <f>COUNT(G7:G55)</f>
        <v>49</v>
      </c>
      <c r="F5" s="82" t="s">
        <v>11</v>
      </c>
      <c r="G5" s="83">
        <f>SUM(G7:G55)</f>
        <v>3299706</v>
      </c>
      <c r="H5" s="83">
        <f>SUM(H7:H55)</f>
        <v>12355</v>
      </c>
      <c r="I5" s="218">
        <f>SUM(I7:I55)</f>
        <v>12837</v>
      </c>
      <c r="J5" s="84"/>
      <c r="K5" s="304"/>
      <c r="L5" s="419" t="s">
        <v>232</v>
      </c>
      <c r="M5" s="419" t="s">
        <v>762</v>
      </c>
      <c r="N5" s="419" t="s">
        <v>763</v>
      </c>
      <c r="O5" s="419" t="s">
        <v>764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COUNT(G11:G17,G22:G28,G34:G37)</f>
        <v>18</v>
      </c>
      <c r="F6" s="309" t="s">
        <v>11</v>
      </c>
      <c r="G6" s="310">
        <f>SUM(G11:G17,G22:G28,G34:G37)</f>
        <v>212475</v>
      </c>
      <c r="H6" s="310">
        <f>SUM(H11:H17,H22:H28,H34:H37)</f>
        <v>3021</v>
      </c>
      <c r="I6" s="310">
        <f>SUM(I11:I17,I22:I28,I34:I37)</f>
        <v>3503</v>
      </c>
      <c r="J6" s="311"/>
      <c r="K6" s="217"/>
    </row>
    <row r="7" spans="1:23" s="12" customFormat="1" ht="29.25" hidden="1" customHeight="1">
      <c r="A7" s="342" t="s">
        <v>358</v>
      </c>
      <c r="B7" s="321" t="s">
        <v>358</v>
      </c>
      <c r="C7" s="321" t="s">
        <v>365</v>
      </c>
      <c r="D7" s="321" t="s">
        <v>366</v>
      </c>
      <c r="E7" s="321" t="s">
        <v>81</v>
      </c>
      <c r="F7" s="349"/>
      <c r="G7" s="343">
        <v>275151</v>
      </c>
      <c r="H7" s="280">
        <v>264</v>
      </c>
      <c r="I7" s="280">
        <v>264</v>
      </c>
      <c r="J7" s="55" t="s">
        <v>197</v>
      </c>
      <c r="K7" s="39" t="s">
        <v>105</v>
      </c>
      <c r="L7" s="299">
        <v>275151</v>
      </c>
      <c r="N7" s="301" t="s">
        <v>27</v>
      </c>
      <c r="O7" s="301" t="s">
        <v>27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hidden="1" customHeight="1">
      <c r="A8" s="350" t="s">
        <v>358</v>
      </c>
      <c r="B8" s="329" t="s">
        <v>358</v>
      </c>
      <c r="C8" s="329" t="s">
        <v>365</v>
      </c>
      <c r="D8" s="329" t="s">
        <v>367</v>
      </c>
      <c r="E8" s="329" t="s">
        <v>81</v>
      </c>
      <c r="F8" s="351"/>
      <c r="G8" s="352">
        <v>764</v>
      </c>
      <c r="H8" s="214">
        <v>8</v>
      </c>
      <c r="I8" s="214">
        <v>8</v>
      </c>
      <c r="J8" s="16"/>
      <c r="K8" s="40" t="s">
        <v>27</v>
      </c>
      <c r="L8" s="299">
        <v>764</v>
      </c>
      <c r="N8" s="301" t="s">
        <v>27</v>
      </c>
      <c r="O8" s="301" t="s">
        <v>27</v>
      </c>
      <c r="Q8" s="427" t="s">
        <v>771</v>
      </c>
      <c r="R8" s="216">
        <f>COUNTIF($N$7:$N$72,"산림유역")</f>
        <v>0</v>
      </c>
      <c r="S8" s="216">
        <f>SUMIF($K$7:$K$72,"산림유역",$L$7:$L$72)</f>
        <v>0</v>
      </c>
      <c r="T8" s="216">
        <f>SUMIF($K$7:$K$72,"산림유역",$H$7:$H$72)</f>
        <v>0</v>
      </c>
      <c r="U8" s="216">
        <f>COUNTIF($O$7:$O$72,"산림유역")</f>
        <v>0</v>
      </c>
      <c r="V8" s="216">
        <f>SUMIF($K$7:$K$72,"산림유역",$G$7:$G$72)</f>
        <v>0</v>
      </c>
      <c r="W8" s="428">
        <f>SUMIF($K$7:$K$72,"산림유역",$I$7:$I$72)</f>
        <v>0</v>
      </c>
    </row>
    <row r="9" spans="1:23" s="12" customFormat="1" ht="29.25" hidden="1" customHeight="1">
      <c r="A9" s="350" t="s">
        <v>358</v>
      </c>
      <c r="B9" s="329" t="s">
        <v>358</v>
      </c>
      <c r="C9" s="329" t="s">
        <v>365</v>
      </c>
      <c r="D9" s="353">
        <v>630</v>
      </c>
      <c r="E9" s="329" t="s">
        <v>82</v>
      </c>
      <c r="F9" s="351"/>
      <c r="G9" s="352">
        <v>11379</v>
      </c>
      <c r="H9" s="214">
        <v>582</v>
      </c>
      <c r="I9" s="214">
        <v>582</v>
      </c>
      <c r="J9" s="16"/>
      <c r="K9" s="40" t="s">
        <v>27</v>
      </c>
      <c r="L9" s="299">
        <v>11379</v>
      </c>
      <c r="N9" s="301" t="s">
        <v>27</v>
      </c>
      <c r="O9" s="301" t="s">
        <v>27</v>
      </c>
      <c r="Q9" s="427" t="s">
        <v>772</v>
      </c>
      <c r="R9" s="216">
        <f>COUNTIF($N$7:$N$72,"산지보전")</f>
        <v>0</v>
      </c>
      <c r="S9" s="216">
        <f>SUMIF($K$7:$K$72,"산지보전",$L$7:$L$72)</f>
        <v>0</v>
      </c>
      <c r="T9" s="216">
        <f>SUMIF($K$7:$K$72,"산지보전",$H$7:$H$72)</f>
        <v>0</v>
      </c>
      <c r="U9" s="216">
        <f>COUNTIF($O$7:$O$72,"산지보전")</f>
        <v>0</v>
      </c>
      <c r="V9" s="216">
        <f>SUMIF($K$7:$K$72,"산지보전",$G$7:$G$72)</f>
        <v>0</v>
      </c>
      <c r="W9" s="428">
        <f>SUMIF($K$7:$K$72,"산지보전",$I$7:$I$72)</f>
        <v>0</v>
      </c>
    </row>
    <row r="10" spans="1:23" s="12" customFormat="1" ht="29.25" hidden="1" customHeight="1" thickBot="1">
      <c r="A10" s="354" t="s">
        <v>358</v>
      </c>
      <c r="B10" s="325" t="s">
        <v>358</v>
      </c>
      <c r="C10" s="325" t="s">
        <v>365</v>
      </c>
      <c r="D10" s="325" t="s">
        <v>368</v>
      </c>
      <c r="E10" s="325" t="s">
        <v>79</v>
      </c>
      <c r="F10" s="355"/>
      <c r="G10" s="220">
        <v>1818</v>
      </c>
      <c r="H10" s="220">
        <v>19</v>
      </c>
      <c r="I10" s="220">
        <v>19</v>
      </c>
      <c r="J10" s="56"/>
      <c r="K10" s="43" t="s">
        <v>27</v>
      </c>
      <c r="L10" s="299">
        <v>1818</v>
      </c>
      <c r="N10" s="301" t="s">
        <v>27</v>
      </c>
      <c r="O10" s="301" t="s">
        <v>27</v>
      </c>
      <c r="Q10" s="427" t="s">
        <v>180</v>
      </c>
      <c r="R10" s="216">
        <f>COUNTIF($N$7:$N$72,"사후관리")+COUNTIF($N$7:$N$72,"사후관리 추가")</f>
        <v>1</v>
      </c>
      <c r="S10" s="216">
        <f>SUMIF($K$7:$K$72,"사후관리",$L$7:$L$72)+SUMIF($K$7:$K$72,"사후관리 추가",$L$7:$L$72)</f>
        <v>527730</v>
      </c>
      <c r="T10" s="216">
        <f>SUMIF($K$7:$K$72,"사후관리",$H$7:$H$72)+SUMIF($K$7:$K$72,"사후관리 추가",$H$7:$H$72)</f>
        <v>185</v>
      </c>
      <c r="U10" s="216">
        <f>COUNTIF($O$7:$O$72,"사후관리")+COUNTIF($O$7:$O$72,"사후관리 추가")</f>
        <v>1</v>
      </c>
      <c r="V10" s="216">
        <f>SUMIF($K$7:$K$72,"사후관리",$G$7:$G$72)+SUMIF($K$7:$K$72,"사후관리",$G$7:$G$72)</f>
        <v>1055460</v>
      </c>
      <c r="W10" s="428">
        <f>SUMIF($K$7:$K$72,"사후관리",$I$7:$I$72)+SUMIF($K$7:$K$72,"사후관리 추가",$I$7:$I$72)</f>
        <v>185</v>
      </c>
    </row>
    <row r="11" spans="1:23" s="12" customFormat="1" ht="29.25" customHeight="1">
      <c r="A11" s="342" t="s">
        <v>63</v>
      </c>
      <c r="B11" s="321" t="s">
        <v>63</v>
      </c>
      <c r="C11" s="321" t="s">
        <v>365</v>
      </c>
      <c r="D11" s="321" t="s">
        <v>369</v>
      </c>
      <c r="E11" s="321" t="s">
        <v>370</v>
      </c>
      <c r="F11" s="368" t="s">
        <v>335</v>
      </c>
      <c r="G11" s="280">
        <v>34414</v>
      </c>
      <c r="H11" s="280">
        <v>990</v>
      </c>
      <c r="I11" s="215">
        <v>872</v>
      </c>
      <c r="J11" s="55" t="s">
        <v>233</v>
      </c>
      <c r="K11" s="39" t="s">
        <v>27</v>
      </c>
      <c r="L11" s="299">
        <v>34414</v>
      </c>
      <c r="N11" s="301" t="s">
        <v>27</v>
      </c>
      <c r="O11" s="301" t="s">
        <v>27</v>
      </c>
      <c r="Q11" s="427" t="s">
        <v>773</v>
      </c>
      <c r="R11" s="216">
        <f>COUNTIF($N$7:$N$72,"산사태예방")</f>
        <v>0</v>
      </c>
      <c r="S11" s="216">
        <f>SUMIF($K$7:$K$72,"산사태예방",$L$7:$L$72)</f>
        <v>0</v>
      </c>
      <c r="T11" s="216">
        <f>SUMIF($K$7:$K$72,"산사태예방",$H$7:$H$72)</f>
        <v>0</v>
      </c>
      <c r="U11" s="216">
        <f>COUNTIF($O$7:$O$72,"산사태예방")</f>
        <v>0</v>
      </c>
      <c r="V11" s="216">
        <f>SUMIF($K$7:$K$72,"산사태예방",$G$7:$G$72)</f>
        <v>0</v>
      </c>
      <c r="W11" s="428">
        <f>SUMIF($K$7:$K$72,"산사태예방",$I$7:$I$72)</f>
        <v>0</v>
      </c>
    </row>
    <row r="12" spans="1:23" s="12" customFormat="1" ht="29.25" customHeight="1">
      <c r="A12" s="366" t="s">
        <v>358</v>
      </c>
      <c r="B12" s="340" t="s">
        <v>358</v>
      </c>
      <c r="C12" s="340" t="s">
        <v>365</v>
      </c>
      <c r="D12" s="340" t="s">
        <v>371</v>
      </c>
      <c r="E12" s="340" t="s">
        <v>81</v>
      </c>
      <c r="F12" s="367"/>
      <c r="G12" s="282">
        <v>50380</v>
      </c>
      <c r="H12" s="282">
        <v>175</v>
      </c>
      <c r="I12" s="188">
        <v>241</v>
      </c>
      <c r="J12" s="57"/>
      <c r="K12" s="40" t="s">
        <v>27</v>
      </c>
      <c r="L12" s="299">
        <v>50380</v>
      </c>
      <c r="N12" s="301" t="s">
        <v>27</v>
      </c>
      <c r="O12" s="301" t="s">
        <v>27</v>
      </c>
      <c r="Q12" s="427" t="s">
        <v>774</v>
      </c>
      <c r="R12" s="216">
        <f>COUNTIF($N$7:$N$72,"산지사방")</f>
        <v>6</v>
      </c>
      <c r="S12" s="216">
        <f>SUMIF($K$7:$K$72,"산지사방",$L$7:$L$72)</f>
        <v>50413</v>
      </c>
      <c r="T12" s="216">
        <f>SUMIF($K$7:$K$72,"산지사방",$H$7:$H$72)</f>
        <v>1518</v>
      </c>
      <c r="U12" s="216">
        <f>COUNTIF($O$7:$O$72,"산지사방")</f>
        <v>6</v>
      </c>
      <c r="V12" s="216">
        <f>SUMIF($K$7:$K$72,"산지사방",$G$7:$G$72)</f>
        <v>50413</v>
      </c>
      <c r="W12" s="428">
        <f>SUMIF($K$7:$K$72,"산지사방",$I$7:$I$72)</f>
        <v>1518</v>
      </c>
    </row>
    <row r="13" spans="1:23" s="12" customFormat="1" ht="29.25" customHeight="1">
      <c r="A13" s="350" t="s">
        <v>358</v>
      </c>
      <c r="B13" s="329" t="s">
        <v>358</v>
      </c>
      <c r="C13" s="329" t="s">
        <v>365</v>
      </c>
      <c r="D13" s="329" t="s">
        <v>372</v>
      </c>
      <c r="E13" s="329" t="s">
        <v>81</v>
      </c>
      <c r="F13" s="358"/>
      <c r="G13" s="214">
        <v>1320</v>
      </c>
      <c r="H13" s="214">
        <v>20</v>
      </c>
      <c r="I13" s="189">
        <v>51</v>
      </c>
      <c r="J13" s="16"/>
      <c r="K13" s="40" t="s">
        <v>27</v>
      </c>
      <c r="L13" s="299">
        <v>1320</v>
      </c>
      <c r="N13" s="301" t="s">
        <v>27</v>
      </c>
      <c r="O13" s="301" t="s">
        <v>27</v>
      </c>
      <c r="Q13" s="427" t="s">
        <v>775</v>
      </c>
      <c r="R13" s="216">
        <f>COUNTIF($N$7:$N$72,"사방댐")</f>
        <v>11</v>
      </c>
      <c r="S13" s="216">
        <f>SUMIF($K$7:$K$72,"사방댐",$L$7:$L$72)</f>
        <v>450815</v>
      </c>
      <c r="T13" s="216">
        <f>SUMIF($K$7:$K$72,"사방댐",$H$7:$H$72)</f>
        <v>4570</v>
      </c>
      <c r="U13" s="216">
        <f>COUNTIF($O$7:$O$72,"사방댐")</f>
        <v>12</v>
      </c>
      <c r="V13" s="216">
        <f>SUMIF($K$7:$K$72,"사방댐",$G$7:$G$72)</f>
        <v>468307</v>
      </c>
      <c r="W13" s="428">
        <f>SUMIF($K$7:$K$72,"사방댐",$I$7:$I$72)</f>
        <v>4625</v>
      </c>
    </row>
    <row r="14" spans="1:23" s="12" customFormat="1" ht="29.25" customHeight="1">
      <c r="A14" s="350" t="s">
        <v>358</v>
      </c>
      <c r="B14" s="329" t="s">
        <v>358</v>
      </c>
      <c r="C14" s="329" t="s">
        <v>365</v>
      </c>
      <c r="D14" s="329" t="s">
        <v>373</v>
      </c>
      <c r="E14" s="329" t="s">
        <v>81</v>
      </c>
      <c r="F14" s="358"/>
      <c r="G14" s="214">
        <v>608</v>
      </c>
      <c r="H14" s="214">
        <v>4</v>
      </c>
      <c r="I14" s="189">
        <v>4</v>
      </c>
      <c r="J14" s="16"/>
      <c r="K14" s="40" t="s">
        <v>27</v>
      </c>
      <c r="L14" s="299">
        <v>608</v>
      </c>
      <c r="N14" s="301" t="s">
        <v>27</v>
      </c>
      <c r="O14" s="301" t="s">
        <v>27</v>
      </c>
      <c r="Q14" s="427" t="s">
        <v>776</v>
      </c>
      <c r="R14" s="216">
        <f>COUNTIF($N$7:$N$72,"계류보전")</f>
        <v>28</v>
      </c>
      <c r="S14" s="216">
        <f>SUMIF($K$7:$K$72,"계류보전",$L$7:$L$72)</f>
        <v>2249748</v>
      </c>
      <c r="T14" s="216">
        <f>SUMIF($K$7:$K$72,"계류보전",$H$7:$H$72)</f>
        <v>6082</v>
      </c>
      <c r="U14" s="216">
        <f>COUNTIF($O$7:$O$72,"계류보전")</f>
        <v>30</v>
      </c>
      <c r="V14" s="216">
        <f>SUMIF($K$7:$K$72,"계류보전",$G$7:$G$72)</f>
        <v>2253256</v>
      </c>
      <c r="W14" s="428">
        <f>SUMIF($K$7:$K$72,"계류보전",$I$7:$I$72)</f>
        <v>6509</v>
      </c>
    </row>
    <row r="15" spans="1:23" s="12" customFormat="1" ht="29.25" customHeight="1" thickBot="1">
      <c r="A15" s="350" t="s">
        <v>358</v>
      </c>
      <c r="B15" s="329" t="s">
        <v>358</v>
      </c>
      <c r="C15" s="329" t="s">
        <v>365</v>
      </c>
      <c r="D15" s="329" t="s">
        <v>107</v>
      </c>
      <c r="E15" s="329" t="s">
        <v>82</v>
      </c>
      <c r="F15" s="358"/>
      <c r="G15" s="214">
        <v>562</v>
      </c>
      <c r="H15" s="214">
        <v>2</v>
      </c>
      <c r="I15" s="189">
        <v>2</v>
      </c>
      <c r="J15" s="16"/>
      <c r="K15" s="40" t="s">
        <v>27</v>
      </c>
      <c r="L15" s="299">
        <v>562</v>
      </c>
      <c r="N15" s="301" t="s">
        <v>27</v>
      </c>
      <c r="O15" s="301" t="s">
        <v>27</v>
      </c>
      <c r="Q15" s="429"/>
      <c r="R15" s="430">
        <f t="shared" ref="R15:W15" si="0">SUM(R8:R14)</f>
        <v>46</v>
      </c>
      <c r="S15" s="430">
        <f t="shared" si="0"/>
        <v>3278706</v>
      </c>
      <c r="T15" s="431">
        <f t="shared" si="0"/>
        <v>12355</v>
      </c>
      <c r="U15" s="432">
        <f t="shared" si="0"/>
        <v>49</v>
      </c>
      <c r="V15" s="433">
        <f t="shared" si="0"/>
        <v>3827436</v>
      </c>
      <c r="W15" s="434">
        <f t="shared" si="0"/>
        <v>12837</v>
      </c>
    </row>
    <row r="16" spans="1:23" s="12" customFormat="1" ht="29.25" customHeight="1">
      <c r="A16" s="350" t="s">
        <v>358</v>
      </c>
      <c r="B16" s="329" t="s">
        <v>358</v>
      </c>
      <c r="C16" s="329" t="s">
        <v>365</v>
      </c>
      <c r="D16" s="329" t="s">
        <v>374</v>
      </c>
      <c r="E16" s="329" t="s">
        <v>313</v>
      </c>
      <c r="F16" s="358"/>
      <c r="G16" s="214">
        <v>2429</v>
      </c>
      <c r="H16" s="214">
        <v>18</v>
      </c>
      <c r="I16" s="189">
        <v>38</v>
      </c>
      <c r="J16" s="16"/>
      <c r="K16" s="40" t="s">
        <v>27</v>
      </c>
      <c r="L16" s="299">
        <v>2429</v>
      </c>
      <c r="N16" s="301" t="s">
        <v>27</v>
      </c>
      <c r="O16" s="301" t="s">
        <v>27</v>
      </c>
    </row>
    <row r="17" spans="1:15" s="12" customFormat="1" ht="29.25" customHeight="1" thickBot="1">
      <c r="A17" s="354" t="s">
        <v>358</v>
      </c>
      <c r="B17" s="325" t="s">
        <v>358</v>
      </c>
      <c r="C17" s="325" t="s">
        <v>365</v>
      </c>
      <c r="D17" s="325" t="s">
        <v>375</v>
      </c>
      <c r="E17" s="325" t="s">
        <v>313</v>
      </c>
      <c r="F17" s="359"/>
      <c r="G17" s="220">
        <v>471</v>
      </c>
      <c r="H17" s="220">
        <v>26</v>
      </c>
      <c r="I17" s="190">
        <v>26</v>
      </c>
      <c r="J17" s="56"/>
      <c r="K17" s="43" t="s">
        <v>27</v>
      </c>
      <c r="L17" s="299">
        <v>471</v>
      </c>
      <c r="N17" s="301" t="s">
        <v>27</v>
      </c>
      <c r="O17" s="301" t="s">
        <v>27</v>
      </c>
    </row>
    <row r="18" spans="1:15" s="12" customFormat="1" ht="29.25" hidden="1" customHeight="1">
      <c r="A18" s="342" t="s">
        <v>358</v>
      </c>
      <c r="B18" s="321" t="s">
        <v>376</v>
      </c>
      <c r="C18" s="321" t="s">
        <v>377</v>
      </c>
      <c r="D18" s="321" t="s">
        <v>364</v>
      </c>
      <c r="E18" s="321" t="s">
        <v>313</v>
      </c>
      <c r="F18" s="357"/>
      <c r="G18" s="280">
        <v>733906</v>
      </c>
      <c r="H18" s="280">
        <v>142</v>
      </c>
      <c r="I18" s="280">
        <v>142</v>
      </c>
      <c r="J18" s="55" t="s">
        <v>236</v>
      </c>
      <c r="K18" s="39" t="s">
        <v>27</v>
      </c>
      <c r="L18" s="299">
        <v>733906</v>
      </c>
      <c r="N18" s="301" t="s">
        <v>27</v>
      </c>
      <c r="O18" s="301" t="s">
        <v>27</v>
      </c>
    </row>
    <row r="19" spans="1:15" s="12" customFormat="1" ht="29.25" hidden="1" customHeight="1">
      <c r="A19" s="350" t="s">
        <v>358</v>
      </c>
      <c r="B19" s="329" t="s">
        <v>376</v>
      </c>
      <c r="C19" s="329" t="s">
        <v>377</v>
      </c>
      <c r="D19" s="329" t="s">
        <v>378</v>
      </c>
      <c r="E19" s="329" t="s">
        <v>82</v>
      </c>
      <c r="F19" s="358"/>
      <c r="G19" s="214">
        <v>4621</v>
      </c>
      <c r="H19" s="214">
        <v>545</v>
      </c>
      <c r="I19" s="214">
        <v>545</v>
      </c>
      <c r="J19" s="16"/>
      <c r="K19" s="40" t="s">
        <v>27</v>
      </c>
      <c r="L19" s="299">
        <v>4621</v>
      </c>
      <c r="N19" s="301" t="s">
        <v>27</v>
      </c>
      <c r="O19" s="301" t="s">
        <v>27</v>
      </c>
    </row>
    <row r="20" spans="1:15" s="12" customFormat="1" ht="29.25" hidden="1" customHeight="1" thickBot="1">
      <c r="A20" s="354" t="s">
        <v>358</v>
      </c>
      <c r="B20" s="325" t="s">
        <v>376</v>
      </c>
      <c r="C20" s="325" t="s">
        <v>377</v>
      </c>
      <c r="D20" s="325" t="s">
        <v>379</v>
      </c>
      <c r="E20" s="325" t="s">
        <v>79</v>
      </c>
      <c r="F20" s="359"/>
      <c r="G20" s="220">
        <v>532</v>
      </c>
      <c r="H20" s="220">
        <v>98</v>
      </c>
      <c r="I20" s="220">
        <v>98</v>
      </c>
      <c r="J20" s="56"/>
      <c r="K20" s="43" t="s">
        <v>27</v>
      </c>
      <c r="L20" s="299">
        <v>532</v>
      </c>
      <c r="N20" s="301" t="s">
        <v>27</v>
      </c>
      <c r="O20" s="301" t="s">
        <v>27</v>
      </c>
    </row>
    <row r="21" spans="1:15" s="12" customFormat="1" ht="29.25" hidden="1" customHeight="1" thickBot="1">
      <c r="A21" s="360" t="s">
        <v>358</v>
      </c>
      <c r="B21" s="333" t="s">
        <v>380</v>
      </c>
      <c r="C21" s="333" t="s">
        <v>381</v>
      </c>
      <c r="D21" s="333" t="s">
        <v>382</v>
      </c>
      <c r="E21" s="333" t="s">
        <v>81</v>
      </c>
      <c r="F21" s="361"/>
      <c r="G21" s="281">
        <v>945223</v>
      </c>
      <c r="H21" s="281">
        <v>1076</v>
      </c>
      <c r="I21" s="281">
        <v>1076</v>
      </c>
      <c r="J21" s="117" t="s">
        <v>198</v>
      </c>
      <c r="K21" s="39" t="s">
        <v>27</v>
      </c>
      <c r="L21" s="299">
        <v>945223</v>
      </c>
      <c r="N21" s="301" t="s">
        <v>27</v>
      </c>
      <c r="O21" s="301" t="s">
        <v>27</v>
      </c>
    </row>
    <row r="22" spans="1:15" s="12" customFormat="1" ht="29.25" customHeight="1">
      <c r="A22" s="342" t="s">
        <v>358</v>
      </c>
      <c r="B22" s="321" t="s">
        <v>358</v>
      </c>
      <c r="C22" s="321" t="s">
        <v>383</v>
      </c>
      <c r="D22" s="321" t="s">
        <v>384</v>
      </c>
      <c r="E22" s="321" t="s">
        <v>81</v>
      </c>
      <c r="F22" s="357"/>
      <c r="G22" s="280">
        <v>18812</v>
      </c>
      <c r="H22" s="280">
        <v>139</v>
      </c>
      <c r="I22" s="215">
        <v>139</v>
      </c>
      <c r="J22" s="55" t="s">
        <v>241</v>
      </c>
      <c r="K22" s="39" t="s">
        <v>27</v>
      </c>
      <c r="L22" s="299">
        <v>18812</v>
      </c>
      <c r="N22" s="301" t="s">
        <v>27</v>
      </c>
      <c r="O22" s="301" t="s">
        <v>27</v>
      </c>
    </row>
    <row r="23" spans="1:15" s="12" customFormat="1" ht="29.25" customHeight="1">
      <c r="A23" s="350" t="s">
        <v>358</v>
      </c>
      <c r="B23" s="329" t="s">
        <v>358</v>
      </c>
      <c r="C23" s="329" t="s">
        <v>383</v>
      </c>
      <c r="D23" s="329" t="s">
        <v>385</v>
      </c>
      <c r="E23" s="329" t="s">
        <v>81</v>
      </c>
      <c r="F23" s="358"/>
      <c r="G23" s="214">
        <v>28107</v>
      </c>
      <c r="H23" s="214">
        <v>1</v>
      </c>
      <c r="I23" s="189">
        <v>1</v>
      </c>
      <c r="J23" s="16"/>
      <c r="K23" s="40" t="s">
        <v>27</v>
      </c>
      <c r="L23" s="299">
        <v>28107</v>
      </c>
      <c r="N23" s="301" t="s">
        <v>27</v>
      </c>
      <c r="O23" s="301" t="s">
        <v>27</v>
      </c>
    </row>
    <row r="24" spans="1:15" s="12" customFormat="1" ht="29.25" customHeight="1">
      <c r="A24" s="350" t="s">
        <v>358</v>
      </c>
      <c r="B24" s="329" t="s">
        <v>358</v>
      </c>
      <c r="C24" s="329" t="s">
        <v>383</v>
      </c>
      <c r="D24" s="329" t="s">
        <v>386</v>
      </c>
      <c r="E24" s="329" t="s">
        <v>79</v>
      </c>
      <c r="F24" s="358"/>
      <c r="G24" s="214">
        <v>562</v>
      </c>
      <c r="H24" s="214">
        <v>1</v>
      </c>
      <c r="I24" s="189">
        <v>1</v>
      </c>
      <c r="J24" s="16"/>
      <c r="K24" s="40" t="s">
        <v>27</v>
      </c>
      <c r="L24" s="299">
        <v>562</v>
      </c>
      <c r="N24" s="301" t="s">
        <v>27</v>
      </c>
      <c r="O24" s="301" t="s">
        <v>27</v>
      </c>
    </row>
    <row r="25" spans="1:15" s="12" customFormat="1" ht="29.25" customHeight="1">
      <c r="A25" s="350" t="s">
        <v>358</v>
      </c>
      <c r="B25" s="329" t="s">
        <v>358</v>
      </c>
      <c r="C25" s="329" t="s">
        <v>383</v>
      </c>
      <c r="D25" s="329" t="s">
        <v>387</v>
      </c>
      <c r="E25" s="329" t="s">
        <v>79</v>
      </c>
      <c r="F25" s="358"/>
      <c r="G25" s="214">
        <v>209</v>
      </c>
      <c r="H25" s="214">
        <v>2</v>
      </c>
      <c r="I25" s="189">
        <v>2</v>
      </c>
      <c r="J25" s="16"/>
      <c r="K25" s="40" t="s">
        <v>27</v>
      </c>
      <c r="L25" s="299">
        <v>209</v>
      </c>
      <c r="N25" s="301" t="s">
        <v>27</v>
      </c>
      <c r="O25" s="301" t="s">
        <v>27</v>
      </c>
    </row>
    <row r="26" spans="1:15" s="12" customFormat="1" ht="29.25" customHeight="1">
      <c r="A26" s="202" t="s">
        <v>357</v>
      </c>
      <c r="B26" s="195" t="s">
        <v>357</v>
      </c>
      <c r="C26" s="195" t="s">
        <v>356</v>
      </c>
      <c r="D26" s="195" t="s">
        <v>352</v>
      </c>
      <c r="E26" s="195" t="s">
        <v>136</v>
      </c>
      <c r="F26" s="203"/>
      <c r="G26" s="189">
        <v>1653</v>
      </c>
      <c r="H26" s="189">
        <v>0</v>
      </c>
      <c r="I26" s="189">
        <v>459</v>
      </c>
      <c r="J26" s="16"/>
      <c r="K26" s="40" t="s">
        <v>27</v>
      </c>
      <c r="L26" s="299"/>
      <c r="N26" s="301"/>
      <c r="O26" s="301" t="s">
        <v>27</v>
      </c>
    </row>
    <row r="27" spans="1:15" s="12" customFormat="1" ht="29.25" customHeight="1">
      <c r="A27" s="369" t="s">
        <v>358</v>
      </c>
      <c r="B27" s="370" t="s">
        <v>358</v>
      </c>
      <c r="C27" s="370" t="s">
        <v>383</v>
      </c>
      <c r="D27" s="370" t="s">
        <v>388</v>
      </c>
      <c r="E27" s="370" t="s">
        <v>82</v>
      </c>
      <c r="F27" s="371"/>
      <c r="G27" s="213">
        <v>5029</v>
      </c>
      <c r="H27" s="213">
        <v>887</v>
      </c>
      <c r="I27" s="193">
        <v>855</v>
      </c>
      <c r="J27" s="210"/>
      <c r="K27" s="40" t="s">
        <v>27</v>
      </c>
      <c r="L27" s="299">
        <v>5029</v>
      </c>
      <c r="N27" s="301" t="s">
        <v>27</v>
      </c>
      <c r="O27" s="301" t="s">
        <v>27</v>
      </c>
    </row>
    <row r="28" spans="1:15" s="12" customFormat="1" ht="29.25" customHeight="1" thickBot="1">
      <c r="A28" s="196" t="s">
        <v>63</v>
      </c>
      <c r="B28" s="197" t="s">
        <v>358</v>
      </c>
      <c r="C28" s="197" t="s">
        <v>383</v>
      </c>
      <c r="D28" s="197" t="s">
        <v>413</v>
      </c>
      <c r="E28" s="197" t="s">
        <v>258</v>
      </c>
      <c r="F28" s="198"/>
      <c r="G28" s="190">
        <v>1855</v>
      </c>
      <c r="H28" s="190">
        <v>0</v>
      </c>
      <c r="I28" s="190">
        <v>1</v>
      </c>
      <c r="J28" s="56"/>
      <c r="K28" s="43" t="s">
        <v>27</v>
      </c>
      <c r="L28" s="299"/>
      <c r="N28" s="301"/>
      <c r="O28" s="301" t="s">
        <v>27</v>
      </c>
    </row>
    <row r="29" spans="1:15" s="12" customFormat="1" ht="29.25" hidden="1" customHeight="1">
      <c r="A29" s="342" t="s">
        <v>358</v>
      </c>
      <c r="B29" s="321" t="s">
        <v>389</v>
      </c>
      <c r="C29" s="321" t="s">
        <v>377</v>
      </c>
      <c r="D29" s="321" t="s">
        <v>390</v>
      </c>
      <c r="E29" s="321" t="s">
        <v>81</v>
      </c>
      <c r="F29" s="357"/>
      <c r="G29" s="280">
        <v>2777</v>
      </c>
      <c r="H29" s="280">
        <v>280</v>
      </c>
      <c r="I29" s="280">
        <v>280</v>
      </c>
      <c r="J29" s="55" t="s">
        <v>244</v>
      </c>
      <c r="K29" s="39" t="s">
        <v>181</v>
      </c>
      <c r="L29" s="299">
        <v>2777</v>
      </c>
      <c r="N29" s="301" t="s">
        <v>181</v>
      </c>
      <c r="O29" s="301" t="s">
        <v>181</v>
      </c>
    </row>
    <row r="30" spans="1:15" s="12" customFormat="1" ht="29.25" hidden="1" customHeight="1">
      <c r="A30" s="350" t="s">
        <v>358</v>
      </c>
      <c r="B30" s="329" t="s">
        <v>389</v>
      </c>
      <c r="C30" s="329" t="s">
        <v>377</v>
      </c>
      <c r="D30" s="329" t="s">
        <v>391</v>
      </c>
      <c r="E30" s="329" t="s">
        <v>82</v>
      </c>
      <c r="F30" s="358"/>
      <c r="G30" s="214">
        <v>21014</v>
      </c>
      <c r="H30" s="214">
        <v>335</v>
      </c>
      <c r="I30" s="214">
        <v>335</v>
      </c>
      <c r="J30" s="16"/>
      <c r="K30" s="40" t="s">
        <v>181</v>
      </c>
      <c r="L30" s="299">
        <v>21014</v>
      </c>
      <c r="N30" s="301" t="s">
        <v>181</v>
      </c>
      <c r="O30" s="301" t="s">
        <v>181</v>
      </c>
    </row>
    <row r="31" spans="1:15" s="12" customFormat="1" ht="29.25" hidden="1" customHeight="1">
      <c r="A31" s="350" t="s">
        <v>358</v>
      </c>
      <c r="B31" s="329" t="s">
        <v>389</v>
      </c>
      <c r="C31" s="329" t="s">
        <v>377</v>
      </c>
      <c r="D31" s="329" t="s">
        <v>392</v>
      </c>
      <c r="E31" s="329" t="s">
        <v>82</v>
      </c>
      <c r="F31" s="358"/>
      <c r="G31" s="214">
        <v>860</v>
      </c>
      <c r="H31" s="214">
        <v>117</v>
      </c>
      <c r="I31" s="214">
        <v>117</v>
      </c>
      <c r="J31" s="16"/>
      <c r="K31" s="40" t="s">
        <v>181</v>
      </c>
      <c r="L31" s="299">
        <v>860</v>
      </c>
      <c r="N31" s="301" t="s">
        <v>181</v>
      </c>
      <c r="O31" s="301" t="s">
        <v>181</v>
      </c>
    </row>
    <row r="32" spans="1:15" s="12" customFormat="1" ht="29.25" hidden="1" customHeight="1" thickBot="1">
      <c r="A32" s="354" t="s">
        <v>358</v>
      </c>
      <c r="B32" s="325" t="s">
        <v>389</v>
      </c>
      <c r="C32" s="325" t="s">
        <v>377</v>
      </c>
      <c r="D32" s="325" t="s">
        <v>393</v>
      </c>
      <c r="E32" s="325" t="s">
        <v>80</v>
      </c>
      <c r="F32" s="359"/>
      <c r="G32" s="220">
        <v>237</v>
      </c>
      <c r="H32" s="220">
        <v>16</v>
      </c>
      <c r="I32" s="220">
        <v>16</v>
      </c>
      <c r="J32" s="56"/>
      <c r="K32" s="43" t="s">
        <v>181</v>
      </c>
      <c r="L32" s="299">
        <v>237</v>
      </c>
      <c r="N32" s="301" t="s">
        <v>181</v>
      </c>
      <c r="O32" s="301" t="s">
        <v>181</v>
      </c>
    </row>
    <row r="33" spans="1:15" s="12" customFormat="1" ht="29.25" hidden="1" customHeight="1" thickBot="1">
      <c r="A33" s="360" t="s">
        <v>358</v>
      </c>
      <c r="B33" s="333" t="s">
        <v>394</v>
      </c>
      <c r="C33" s="333" t="s">
        <v>395</v>
      </c>
      <c r="D33" s="333" t="s">
        <v>396</v>
      </c>
      <c r="E33" s="333" t="s">
        <v>81</v>
      </c>
      <c r="F33" s="361"/>
      <c r="G33" s="281">
        <v>255471</v>
      </c>
      <c r="H33" s="281">
        <v>1100</v>
      </c>
      <c r="I33" s="281">
        <v>1100</v>
      </c>
      <c r="J33" s="117" t="s">
        <v>246</v>
      </c>
      <c r="K33" s="39" t="s">
        <v>181</v>
      </c>
      <c r="L33" s="299">
        <v>255471</v>
      </c>
      <c r="N33" s="301" t="s">
        <v>181</v>
      </c>
      <c r="O33" s="301" t="s">
        <v>181</v>
      </c>
    </row>
    <row r="34" spans="1:15" s="12" customFormat="1" ht="29.25" customHeight="1">
      <c r="A34" s="342" t="s">
        <v>358</v>
      </c>
      <c r="B34" s="321" t="s">
        <v>358</v>
      </c>
      <c r="C34" s="321" t="s">
        <v>383</v>
      </c>
      <c r="D34" s="321" t="s">
        <v>384</v>
      </c>
      <c r="E34" s="321" t="s">
        <v>81</v>
      </c>
      <c r="F34" s="357"/>
      <c r="G34" s="280">
        <v>18812</v>
      </c>
      <c r="H34" s="280">
        <v>29</v>
      </c>
      <c r="I34" s="215">
        <v>29</v>
      </c>
      <c r="J34" s="55" t="s">
        <v>247</v>
      </c>
      <c r="K34" s="39" t="s">
        <v>181</v>
      </c>
      <c r="L34" s="299">
        <v>18812</v>
      </c>
      <c r="N34" s="301" t="s">
        <v>181</v>
      </c>
      <c r="O34" s="301" t="s">
        <v>181</v>
      </c>
    </row>
    <row r="35" spans="1:15" s="12" customFormat="1" ht="29.25" customHeight="1">
      <c r="A35" s="350" t="s">
        <v>358</v>
      </c>
      <c r="B35" s="329" t="s">
        <v>358</v>
      </c>
      <c r="C35" s="329" t="s">
        <v>383</v>
      </c>
      <c r="D35" s="329" t="s">
        <v>397</v>
      </c>
      <c r="E35" s="329" t="s">
        <v>82</v>
      </c>
      <c r="F35" s="358"/>
      <c r="G35" s="214">
        <v>1653</v>
      </c>
      <c r="H35" s="214">
        <v>493</v>
      </c>
      <c r="I35" s="189">
        <v>502</v>
      </c>
      <c r="J35" s="16"/>
      <c r="K35" s="40" t="s">
        <v>181</v>
      </c>
      <c r="L35" s="299">
        <v>1653</v>
      </c>
      <c r="N35" s="301" t="s">
        <v>181</v>
      </c>
      <c r="O35" s="301" t="s">
        <v>181</v>
      </c>
    </row>
    <row r="36" spans="1:15" s="12" customFormat="1" ht="29.25" customHeight="1">
      <c r="A36" s="350" t="s">
        <v>358</v>
      </c>
      <c r="B36" s="329" t="s">
        <v>358</v>
      </c>
      <c r="C36" s="329" t="s">
        <v>383</v>
      </c>
      <c r="D36" s="329" t="s">
        <v>385</v>
      </c>
      <c r="E36" s="329" t="s">
        <v>81</v>
      </c>
      <c r="F36" s="358"/>
      <c r="G36" s="214">
        <v>28107</v>
      </c>
      <c r="H36" s="214">
        <v>234</v>
      </c>
      <c r="I36" s="189">
        <v>234</v>
      </c>
      <c r="J36" s="16"/>
      <c r="K36" s="40" t="s">
        <v>181</v>
      </c>
      <c r="L36" s="299">
        <v>28107</v>
      </c>
      <c r="N36" s="301" t="s">
        <v>181</v>
      </c>
      <c r="O36" s="301" t="s">
        <v>181</v>
      </c>
    </row>
    <row r="37" spans="1:15" s="12" customFormat="1" ht="29.25" customHeight="1">
      <c r="A37" s="451" t="s">
        <v>63</v>
      </c>
      <c r="B37" s="207" t="s">
        <v>790</v>
      </c>
      <c r="C37" s="207" t="s">
        <v>791</v>
      </c>
      <c r="D37" s="207" t="s">
        <v>792</v>
      </c>
      <c r="E37" s="207" t="s">
        <v>793</v>
      </c>
      <c r="F37" s="452"/>
      <c r="G37" s="192">
        <v>17492</v>
      </c>
      <c r="H37" s="192">
        <v>0</v>
      </c>
      <c r="I37" s="192">
        <v>46</v>
      </c>
      <c r="J37" s="450"/>
      <c r="K37" s="62" t="s">
        <v>794</v>
      </c>
      <c r="L37" s="299"/>
      <c r="N37" s="301"/>
      <c r="O37" s="301" t="s">
        <v>795</v>
      </c>
    </row>
    <row r="38" spans="1:15" s="12" customFormat="1" ht="29.25" hidden="1" customHeight="1">
      <c r="A38" s="342" t="s">
        <v>358</v>
      </c>
      <c r="B38" s="321" t="s">
        <v>398</v>
      </c>
      <c r="C38" s="321" t="s">
        <v>110</v>
      </c>
      <c r="D38" s="321" t="s">
        <v>399</v>
      </c>
      <c r="E38" s="321" t="s">
        <v>81</v>
      </c>
      <c r="F38" s="357"/>
      <c r="G38" s="280">
        <v>76030</v>
      </c>
      <c r="H38" s="280">
        <v>641</v>
      </c>
      <c r="I38" s="280">
        <v>641</v>
      </c>
      <c r="J38" s="55" t="s">
        <v>248</v>
      </c>
      <c r="K38" s="39" t="s">
        <v>181</v>
      </c>
      <c r="L38" s="299">
        <v>76030</v>
      </c>
      <c r="N38" s="301" t="s">
        <v>181</v>
      </c>
      <c r="O38" s="301" t="s">
        <v>181</v>
      </c>
    </row>
    <row r="39" spans="1:15" s="12" customFormat="1" ht="29.25" hidden="1" customHeight="1" thickBot="1">
      <c r="A39" s="354" t="s">
        <v>358</v>
      </c>
      <c r="B39" s="325" t="s">
        <v>398</v>
      </c>
      <c r="C39" s="325" t="s">
        <v>110</v>
      </c>
      <c r="D39" s="325" t="s">
        <v>400</v>
      </c>
      <c r="E39" s="325" t="s">
        <v>79</v>
      </c>
      <c r="F39" s="359"/>
      <c r="G39" s="220">
        <v>433</v>
      </c>
      <c r="H39" s="220">
        <v>40</v>
      </c>
      <c r="I39" s="220">
        <v>40</v>
      </c>
      <c r="J39" s="56"/>
      <c r="K39" s="43" t="s">
        <v>181</v>
      </c>
      <c r="L39" s="299">
        <v>433</v>
      </c>
      <c r="N39" s="301" t="s">
        <v>181</v>
      </c>
      <c r="O39" s="301" t="s">
        <v>181</v>
      </c>
    </row>
    <row r="40" spans="1:15" s="12" customFormat="1" ht="29.25" hidden="1" customHeight="1">
      <c r="A40" s="342" t="s">
        <v>358</v>
      </c>
      <c r="B40" s="321" t="s">
        <v>401</v>
      </c>
      <c r="C40" s="321" t="s">
        <v>402</v>
      </c>
      <c r="D40" s="321" t="s">
        <v>403</v>
      </c>
      <c r="E40" s="321" t="s">
        <v>81</v>
      </c>
      <c r="F40" s="357"/>
      <c r="G40" s="280">
        <v>941</v>
      </c>
      <c r="H40" s="280">
        <v>272</v>
      </c>
      <c r="I40" s="280">
        <v>272</v>
      </c>
      <c r="J40" s="55" t="s">
        <v>249</v>
      </c>
      <c r="K40" s="39" t="s">
        <v>158</v>
      </c>
      <c r="L40" s="299">
        <v>941</v>
      </c>
      <c r="N40" s="301" t="s">
        <v>158</v>
      </c>
      <c r="O40" s="301" t="s">
        <v>158</v>
      </c>
    </row>
    <row r="41" spans="1:15" s="12" customFormat="1" ht="29.25" hidden="1" customHeight="1">
      <c r="A41" s="350" t="s">
        <v>358</v>
      </c>
      <c r="B41" s="329" t="s">
        <v>401</v>
      </c>
      <c r="C41" s="329" t="s">
        <v>402</v>
      </c>
      <c r="D41" s="329" t="s">
        <v>404</v>
      </c>
      <c r="E41" s="329" t="s">
        <v>81</v>
      </c>
      <c r="F41" s="358"/>
      <c r="G41" s="214">
        <v>19390</v>
      </c>
      <c r="H41" s="214">
        <v>55</v>
      </c>
      <c r="I41" s="214">
        <v>55</v>
      </c>
      <c r="J41" s="16"/>
      <c r="K41" s="40" t="s">
        <v>158</v>
      </c>
      <c r="L41" s="299">
        <v>19390</v>
      </c>
      <c r="N41" s="301" t="s">
        <v>158</v>
      </c>
      <c r="O41" s="301" t="s">
        <v>158</v>
      </c>
    </row>
    <row r="42" spans="1:15" s="12" customFormat="1" ht="29.25" hidden="1" customHeight="1">
      <c r="A42" s="327" t="s">
        <v>358</v>
      </c>
      <c r="B42" s="328" t="s">
        <v>401</v>
      </c>
      <c r="C42" s="328" t="s">
        <v>402</v>
      </c>
      <c r="D42" s="362" t="s">
        <v>405</v>
      </c>
      <c r="E42" s="363" t="s">
        <v>79</v>
      </c>
      <c r="F42" s="330"/>
      <c r="G42" s="364">
        <v>727</v>
      </c>
      <c r="H42" s="365">
        <v>75</v>
      </c>
      <c r="I42" s="365">
        <v>75</v>
      </c>
      <c r="J42" s="16"/>
      <c r="K42" s="40" t="s">
        <v>158</v>
      </c>
      <c r="L42" s="384">
        <v>727</v>
      </c>
      <c r="N42" s="301" t="s">
        <v>158</v>
      </c>
      <c r="O42" s="301" t="s">
        <v>158</v>
      </c>
    </row>
    <row r="43" spans="1:15" s="12" customFormat="1" ht="29.25" hidden="1" customHeight="1">
      <c r="A43" s="327" t="s">
        <v>358</v>
      </c>
      <c r="B43" s="328" t="s">
        <v>401</v>
      </c>
      <c r="C43" s="328" t="s">
        <v>402</v>
      </c>
      <c r="D43" s="362" t="s">
        <v>406</v>
      </c>
      <c r="E43" s="363" t="s">
        <v>79</v>
      </c>
      <c r="F43" s="330"/>
      <c r="G43" s="364">
        <v>4017</v>
      </c>
      <c r="H43" s="365">
        <v>63</v>
      </c>
      <c r="I43" s="365">
        <v>63</v>
      </c>
      <c r="J43" s="16"/>
      <c r="K43" s="40" t="s">
        <v>158</v>
      </c>
      <c r="L43" s="384">
        <v>4017</v>
      </c>
      <c r="N43" s="301" t="s">
        <v>158</v>
      </c>
      <c r="O43" s="301" t="s">
        <v>158</v>
      </c>
    </row>
    <row r="44" spans="1:15" s="12" customFormat="1" ht="29.25" hidden="1" customHeight="1">
      <c r="A44" s="327" t="s">
        <v>358</v>
      </c>
      <c r="B44" s="328" t="s">
        <v>401</v>
      </c>
      <c r="C44" s="328" t="s">
        <v>402</v>
      </c>
      <c r="D44" s="362">
        <v>404</v>
      </c>
      <c r="E44" s="363" t="s">
        <v>78</v>
      </c>
      <c r="F44" s="330"/>
      <c r="G44" s="364">
        <v>18657</v>
      </c>
      <c r="H44" s="365">
        <v>161</v>
      </c>
      <c r="I44" s="365">
        <v>161</v>
      </c>
      <c r="J44" s="16"/>
      <c r="K44" s="40" t="s">
        <v>158</v>
      </c>
      <c r="L44" s="384">
        <v>18657</v>
      </c>
      <c r="N44" s="301" t="s">
        <v>158</v>
      </c>
      <c r="O44" s="301" t="s">
        <v>158</v>
      </c>
    </row>
    <row r="45" spans="1:15" s="12" customFormat="1" ht="29.25" hidden="1" customHeight="1">
      <c r="A45" s="327" t="s">
        <v>358</v>
      </c>
      <c r="B45" s="328" t="s">
        <v>401</v>
      </c>
      <c r="C45" s="328" t="s">
        <v>402</v>
      </c>
      <c r="D45" s="362">
        <v>401</v>
      </c>
      <c r="E45" s="363" t="s">
        <v>81</v>
      </c>
      <c r="F45" s="330"/>
      <c r="G45" s="364">
        <v>1098</v>
      </c>
      <c r="H45" s="365">
        <v>214</v>
      </c>
      <c r="I45" s="365">
        <v>214</v>
      </c>
      <c r="J45" s="16"/>
      <c r="K45" s="40" t="s">
        <v>158</v>
      </c>
      <c r="L45" s="384">
        <v>1098</v>
      </c>
      <c r="N45" s="301" t="s">
        <v>158</v>
      </c>
      <c r="O45" s="301" t="s">
        <v>158</v>
      </c>
    </row>
    <row r="46" spans="1:15" s="12" customFormat="1" ht="29.25" hidden="1" customHeight="1">
      <c r="A46" s="350" t="s">
        <v>358</v>
      </c>
      <c r="B46" s="329" t="s">
        <v>401</v>
      </c>
      <c r="C46" s="329" t="s">
        <v>402</v>
      </c>
      <c r="D46" s="329" t="s">
        <v>407</v>
      </c>
      <c r="E46" s="329" t="s">
        <v>82</v>
      </c>
      <c r="F46" s="358"/>
      <c r="G46" s="214">
        <v>158</v>
      </c>
      <c r="H46" s="214">
        <v>103</v>
      </c>
      <c r="I46" s="214">
        <v>103</v>
      </c>
      <c r="J46" s="16"/>
      <c r="K46" s="40" t="s">
        <v>158</v>
      </c>
      <c r="L46" s="299">
        <v>158</v>
      </c>
      <c r="N46" s="301" t="s">
        <v>158</v>
      </c>
      <c r="O46" s="301" t="s">
        <v>158</v>
      </c>
    </row>
    <row r="47" spans="1:15" s="12" customFormat="1" ht="29.25" hidden="1" customHeight="1" thickBot="1">
      <c r="A47" s="354" t="s">
        <v>358</v>
      </c>
      <c r="B47" s="325" t="s">
        <v>401</v>
      </c>
      <c r="C47" s="325" t="s">
        <v>402</v>
      </c>
      <c r="D47" s="325" t="s">
        <v>115</v>
      </c>
      <c r="E47" s="325" t="s">
        <v>81</v>
      </c>
      <c r="F47" s="359"/>
      <c r="G47" s="220">
        <v>88463</v>
      </c>
      <c r="H47" s="220">
        <v>140</v>
      </c>
      <c r="I47" s="220">
        <v>140</v>
      </c>
      <c r="J47" s="56"/>
      <c r="K47" s="43" t="s">
        <v>158</v>
      </c>
      <c r="L47" s="299">
        <v>88463</v>
      </c>
      <c r="N47" s="301" t="s">
        <v>158</v>
      </c>
      <c r="O47" s="301" t="s">
        <v>158</v>
      </c>
    </row>
    <row r="48" spans="1:15" s="12" customFormat="1" ht="29.25" hidden="1" customHeight="1">
      <c r="A48" s="319" t="s">
        <v>63</v>
      </c>
      <c r="B48" s="320" t="s">
        <v>358</v>
      </c>
      <c r="C48" s="320" t="s">
        <v>361</v>
      </c>
      <c r="D48" s="320" t="s">
        <v>355</v>
      </c>
      <c r="E48" s="321" t="s">
        <v>258</v>
      </c>
      <c r="F48" s="322"/>
      <c r="G48" s="280">
        <v>45421</v>
      </c>
      <c r="H48" s="280">
        <v>995</v>
      </c>
      <c r="I48" s="280">
        <v>995</v>
      </c>
      <c r="J48" s="55" t="s">
        <v>250</v>
      </c>
      <c r="K48" s="39" t="s">
        <v>360</v>
      </c>
      <c r="L48" s="299">
        <v>45421</v>
      </c>
      <c r="N48" s="301" t="s">
        <v>360</v>
      </c>
      <c r="O48" s="301" t="s">
        <v>360</v>
      </c>
    </row>
    <row r="49" spans="1:15" s="12" customFormat="1" ht="29.25" hidden="1" customHeight="1" thickBot="1">
      <c r="A49" s="323" t="s">
        <v>63</v>
      </c>
      <c r="B49" s="324" t="s">
        <v>358</v>
      </c>
      <c r="C49" s="324" t="s">
        <v>361</v>
      </c>
      <c r="D49" s="324" t="s">
        <v>408</v>
      </c>
      <c r="E49" s="325" t="s">
        <v>409</v>
      </c>
      <c r="F49" s="326"/>
      <c r="G49" s="220">
        <v>615</v>
      </c>
      <c r="H49" s="220">
        <v>19</v>
      </c>
      <c r="I49" s="220">
        <v>19</v>
      </c>
      <c r="J49" s="56"/>
      <c r="K49" s="43" t="s">
        <v>360</v>
      </c>
      <c r="L49" s="299">
        <v>615</v>
      </c>
      <c r="N49" s="301" t="s">
        <v>360</v>
      </c>
      <c r="O49" s="301" t="s">
        <v>360</v>
      </c>
    </row>
    <row r="50" spans="1:15" s="12" customFormat="1" ht="29.25" hidden="1" customHeight="1">
      <c r="A50" s="319" t="s">
        <v>63</v>
      </c>
      <c r="B50" s="320" t="s">
        <v>358</v>
      </c>
      <c r="C50" s="320" t="s">
        <v>359</v>
      </c>
      <c r="D50" s="320" t="s">
        <v>410</v>
      </c>
      <c r="E50" s="321" t="s">
        <v>411</v>
      </c>
      <c r="F50" s="322"/>
      <c r="G50" s="280">
        <v>1944</v>
      </c>
      <c r="H50" s="280">
        <v>273</v>
      </c>
      <c r="I50" s="280">
        <v>273</v>
      </c>
      <c r="J50" s="55" t="s">
        <v>201</v>
      </c>
      <c r="K50" s="39" t="s">
        <v>360</v>
      </c>
      <c r="L50" s="299">
        <v>1944</v>
      </c>
      <c r="N50" s="301" t="s">
        <v>360</v>
      </c>
      <c r="O50" s="301" t="s">
        <v>360</v>
      </c>
    </row>
    <row r="51" spans="1:15" s="12" customFormat="1" ht="29.25" hidden="1" customHeight="1">
      <c r="A51" s="327" t="s">
        <v>63</v>
      </c>
      <c r="B51" s="328" t="s">
        <v>358</v>
      </c>
      <c r="C51" s="328" t="s">
        <v>359</v>
      </c>
      <c r="D51" s="328" t="s">
        <v>353</v>
      </c>
      <c r="E51" s="329" t="s">
        <v>258</v>
      </c>
      <c r="F51" s="330"/>
      <c r="G51" s="214">
        <v>595</v>
      </c>
      <c r="H51" s="214">
        <v>102</v>
      </c>
      <c r="I51" s="214">
        <v>102</v>
      </c>
      <c r="J51" s="16"/>
      <c r="K51" s="40" t="s">
        <v>360</v>
      </c>
      <c r="L51" s="299">
        <v>595</v>
      </c>
      <c r="N51" s="301" t="s">
        <v>360</v>
      </c>
      <c r="O51" s="301" t="s">
        <v>360</v>
      </c>
    </row>
    <row r="52" spans="1:15" s="12" customFormat="1" ht="29.25" hidden="1" customHeight="1">
      <c r="A52" s="327" t="s">
        <v>63</v>
      </c>
      <c r="B52" s="328" t="s">
        <v>358</v>
      </c>
      <c r="C52" s="328" t="s">
        <v>359</v>
      </c>
      <c r="D52" s="328" t="s">
        <v>412</v>
      </c>
      <c r="E52" s="329" t="s">
        <v>258</v>
      </c>
      <c r="F52" s="330"/>
      <c r="G52" s="214">
        <v>1689</v>
      </c>
      <c r="H52" s="214">
        <v>127</v>
      </c>
      <c r="I52" s="214">
        <v>127</v>
      </c>
      <c r="J52" s="16"/>
      <c r="K52" s="40" t="s">
        <v>360</v>
      </c>
      <c r="L52" s="299">
        <v>1689</v>
      </c>
      <c r="N52" s="301" t="s">
        <v>360</v>
      </c>
      <c r="O52" s="301" t="s">
        <v>360</v>
      </c>
    </row>
    <row r="53" spans="1:15" s="12" customFormat="1" ht="29.25" hidden="1" customHeight="1" thickBot="1">
      <c r="A53" s="323" t="s">
        <v>63</v>
      </c>
      <c r="B53" s="324" t="s">
        <v>358</v>
      </c>
      <c r="C53" s="324" t="s">
        <v>359</v>
      </c>
      <c r="D53" s="324" t="s">
        <v>354</v>
      </c>
      <c r="E53" s="325" t="s">
        <v>258</v>
      </c>
      <c r="F53" s="326"/>
      <c r="G53" s="220">
        <v>149</v>
      </c>
      <c r="H53" s="220">
        <v>2</v>
      </c>
      <c r="I53" s="220">
        <v>2</v>
      </c>
      <c r="J53" s="56"/>
      <c r="K53" s="43" t="s">
        <v>360</v>
      </c>
      <c r="L53" s="299">
        <v>149</v>
      </c>
      <c r="N53" s="301" t="s">
        <v>360</v>
      </c>
      <c r="O53" s="301" t="s">
        <v>360</v>
      </c>
    </row>
    <row r="54" spans="1:15" s="12" customFormat="1" ht="29.25" hidden="1" customHeight="1" thickBot="1">
      <c r="A54" s="331" t="s">
        <v>63</v>
      </c>
      <c r="B54" s="332" t="s">
        <v>358</v>
      </c>
      <c r="C54" s="332" t="s">
        <v>361</v>
      </c>
      <c r="D54" s="332" t="s">
        <v>355</v>
      </c>
      <c r="E54" s="333" t="s">
        <v>258</v>
      </c>
      <c r="F54" s="334"/>
      <c r="G54" s="281">
        <v>45421</v>
      </c>
      <c r="H54" s="281">
        <v>1285</v>
      </c>
      <c r="I54" s="281">
        <v>1285</v>
      </c>
      <c r="J54" s="117" t="s">
        <v>210</v>
      </c>
      <c r="K54" s="45" t="s">
        <v>181</v>
      </c>
      <c r="L54" s="299">
        <v>45421</v>
      </c>
      <c r="N54" s="301" t="s">
        <v>181</v>
      </c>
      <c r="O54" s="301" t="s">
        <v>181</v>
      </c>
    </row>
    <row r="55" spans="1:15" s="12" customFormat="1" ht="29.25" hidden="1" customHeight="1" thickBot="1">
      <c r="A55" s="331" t="s">
        <v>63</v>
      </c>
      <c r="B55" s="332" t="s">
        <v>362</v>
      </c>
      <c r="C55" s="332" t="s">
        <v>363</v>
      </c>
      <c r="D55" s="332" t="s">
        <v>364</v>
      </c>
      <c r="E55" s="333" t="s">
        <v>258</v>
      </c>
      <c r="F55" s="334"/>
      <c r="G55" s="281">
        <v>527730</v>
      </c>
      <c r="H55" s="281">
        <v>185</v>
      </c>
      <c r="I55" s="281">
        <v>185</v>
      </c>
      <c r="J55" s="117" t="s">
        <v>252</v>
      </c>
      <c r="K55" s="45" t="s">
        <v>180</v>
      </c>
      <c r="L55" s="299">
        <v>527730</v>
      </c>
      <c r="N55" s="301" t="s">
        <v>180</v>
      </c>
      <c r="O55" s="301" t="s">
        <v>180</v>
      </c>
    </row>
    <row r="56" spans="1:15" s="12" customFormat="1" ht="29.25" customHeight="1">
      <c r="A56" s="356"/>
      <c r="B56" s="356"/>
      <c r="C56" s="356"/>
    </row>
    <row r="57" spans="1:15" ht="21.75" customHeight="1">
      <c r="A57" s="97"/>
      <c r="B57" s="97"/>
      <c r="C57" s="97"/>
      <c r="D57" s="1"/>
      <c r="E57" s="1"/>
      <c r="G57" s="1"/>
      <c r="H57" s="1"/>
      <c r="I57" s="1"/>
      <c r="J57" s="1"/>
      <c r="K57" s="1"/>
    </row>
    <row r="58" spans="1:15">
      <c r="A58" s="97"/>
      <c r="B58" s="97"/>
      <c r="C58" s="97"/>
      <c r="D58" s="1"/>
      <c r="E58" s="1"/>
      <c r="G58" s="1"/>
      <c r="H58" s="1"/>
      <c r="I58" s="1"/>
      <c r="J58" s="1"/>
      <c r="K58" s="1"/>
    </row>
    <row r="59" spans="1:15">
      <c r="D59" s="1"/>
      <c r="E59" s="1"/>
      <c r="G59" s="1"/>
      <c r="H59" s="1"/>
      <c r="I59" s="1"/>
      <c r="J59" s="1"/>
      <c r="K59" s="1"/>
    </row>
    <row r="60" spans="1:15">
      <c r="C60" s="50"/>
      <c r="D60" s="1"/>
      <c r="E60" s="1"/>
      <c r="G60" s="1"/>
      <c r="H60" s="1"/>
      <c r="I60" s="1"/>
      <c r="J60" s="1"/>
      <c r="K60" s="1"/>
    </row>
    <row r="61" spans="1:15">
      <c r="C61" s="50"/>
      <c r="D61" s="1"/>
      <c r="E61" s="1"/>
      <c r="G61" s="1"/>
      <c r="H61" s="1"/>
      <c r="I61" s="1"/>
      <c r="J61" s="1"/>
      <c r="K61" s="1"/>
    </row>
    <row r="62" spans="1:15">
      <c r="C62" s="50"/>
      <c r="D62" s="1"/>
      <c r="E62" s="1"/>
      <c r="G62" s="1"/>
      <c r="H62" s="1"/>
      <c r="I62" s="1"/>
      <c r="J62" s="1"/>
      <c r="K62" s="1"/>
    </row>
    <row r="63" spans="1:15">
      <c r="C63" s="50"/>
      <c r="D63" s="1"/>
      <c r="E63" s="1"/>
      <c r="G63" s="1"/>
      <c r="H63" s="1"/>
      <c r="I63" s="1"/>
      <c r="J63" s="1"/>
      <c r="K63" s="1"/>
    </row>
    <row r="64" spans="1:15">
      <c r="C64" s="50"/>
      <c r="D64" s="1"/>
      <c r="E64" s="1"/>
      <c r="G64" s="1"/>
      <c r="H64" s="1"/>
      <c r="I64" s="1"/>
      <c r="J64" s="1"/>
      <c r="K64" s="1"/>
    </row>
    <row r="65" spans="3:11">
      <c r="C65" s="50"/>
      <c r="D65" s="1"/>
      <c r="E65" s="1"/>
      <c r="G65" s="1"/>
      <c r="H65" s="1"/>
      <c r="I65" s="1"/>
      <c r="J65" s="1"/>
      <c r="K65" s="1"/>
    </row>
    <row r="66" spans="3:11">
      <c r="C66" s="50"/>
      <c r="D66" s="51"/>
      <c r="E66" s="52"/>
      <c r="F66" s="50"/>
      <c r="G66" s="52"/>
      <c r="H66" s="52"/>
      <c r="I66" s="52"/>
      <c r="J66" s="52"/>
    </row>
    <row r="67" spans="3:11">
      <c r="C67" s="50"/>
      <c r="D67" s="51"/>
      <c r="E67" s="52"/>
      <c r="F67" s="50"/>
      <c r="G67" s="52"/>
      <c r="H67" s="52"/>
      <c r="I67" s="52"/>
      <c r="J67" s="52"/>
    </row>
    <row r="68" spans="3:11">
      <c r="C68" s="50"/>
      <c r="D68" s="51"/>
      <c r="E68" s="52"/>
      <c r="F68" s="50"/>
      <c r="G68" s="52"/>
      <c r="H68" s="52"/>
      <c r="I68" s="52"/>
      <c r="J68" s="52"/>
    </row>
    <row r="69" spans="3:11">
      <c r="C69" s="50"/>
      <c r="D69" s="51"/>
      <c r="E69" s="52"/>
      <c r="F69" s="50"/>
      <c r="G69" s="52"/>
      <c r="H69" s="52"/>
      <c r="I69" s="52"/>
      <c r="J69" s="52"/>
    </row>
    <row r="70" spans="3:11">
      <c r="C70" s="50"/>
      <c r="D70" s="51"/>
      <c r="E70" s="52"/>
      <c r="F70" s="50"/>
      <c r="G70" s="52"/>
      <c r="H70" s="52"/>
      <c r="I70" s="52"/>
      <c r="J70" s="52"/>
    </row>
  </sheetData>
  <mergeCells count="6">
    <mergeCell ref="A1:K1"/>
    <mergeCell ref="A3:D3"/>
    <mergeCell ref="E3:F4"/>
    <mergeCell ref="G3:I3"/>
    <mergeCell ref="J3:J4"/>
    <mergeCell ref="K3:K4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WUW7:WUY41 A7:C56 WBE7:WBG41 VRI7:VRK41 VHM7:VHO41 UXQ7:UXS41 UNU7:UNW41 UDY7:UEA41 TUC7:TUE41 TKG7:TKI41 TAK7:TAM41 SQO7:SQQ41 SGS7:SGU41 RWW7:RWY41 RNA7:RNC41 RDE7:RDG41 QTI7:QTK41 QJM7:QJO41 PZQ7:PZS41 PPU7:PPW41 PFY7:PGA41 OWC7:OWE41 OMG7:OMI41 OCK7:OCM41 NSO7:NSQ41 NIS7:NIU41 MYW7:MYY41 MPA7:MPC41 MFE7:MFG41 LVI7:LVK41 LLM7:LLO41 LBQ7:LBS41 KRU7:KRW41 KHY7:KIA41 JYC7:JYE41 JOG7:JOI41 JEK7:JEM41 IUO7:IUQ41 IKS7:IKU41 IAW7:IAY41 HRA7:HRC41 HHE7:HHG41 GXI7:GXK41 GNM7:GNO41 GDQ7:GDS41 FTU7:FTW41 FJY7:FKA41 FAC7:FAE41 EQG7:EQI41 EGK7:EGM41 DWO7:DWQ41 DMS7:DMU41 DCW7:DCY41 CTA7:CTC41 CJE7:CJG41 BZI7:BZK41 BPM7:BPO41 BFQ7:BFS41 AVU7:AVW41 ALY7:AMA41 ACC7:ACE41 SG7:SI41 IK7:IM41 WLA7:WLC41 IB56:ID56 IK46:IM55 RX56:RZ56 SG46:SI55 ABT56:ABV56 ACC46:ACE55 ALP56:ALR56 ALY46:AMA55 AVL56:AVN56 AVU46:AVW55 BFH56:BFJ56 BFQ46:BFS55 BPD56:BPF56 BPM46:BPO55 BYZ56:BZB56 BZI46:BZK55 CIV56:CIX56 CJE46:CJG55 CSR56:CST56 CTA46:CTC55 DCN56:DCP56 DCW46:DCY55 DMJ56:DML56 DMS46:DMU55 DWF56:DWH56 DWO46:DWQ55 EGB56:EGD56 EGK46:EGM55 EPX56:EPZ56 EQG46:EQI55 EZT56:EZV56 FAC46:FAE55 FJP56:FJR56 FJY46:FKA55 FTL56:FTN56 FTU46:FTW55 GDH56:GDJ56 GDQ46:GDS55 GND56:GNF56 GNM46:GNO55 GWZ56:GXB56 GXI46:GXK55 HGV56:HGX56 HHE46:HHG55 HQR56:HQT56 HRA46:HRC55 IAN56:IAP56 IAW46:IAY55 IKJ56:IKL56 IKS46:IKU55 IUF56:IUH56 IUO46:IUQ55 JEB56:JED56 JEK46:JEM55 JNX56:JNZ56 JOG46:JOI55 JXT56:JXV56 JYC46:JYE55 KHP56:KHR56 KHY46:KIA55 KRL56:KRN56 KRU46:KRW55 LBH56:LBJ56 LBQ46:LBS55 LLD56:LLF56 LLM46:LLO55 LUZ56:LVB56 LVI46:LVK55 MEV56:MEX56 MFE46:MFG55 MOR56:MOT56 MPA46:MPC55 MYN56:MYP56 MYW46:MYY55 NIJ56:NIL56 NIS46:NIU55 NSF56:NSH56 NSO46:NSQ55 OCB56:OCD56 OCK46:OCM55 OLX56:OLZ56 OMG46:OMI55 OVT56:OVV56 OWC46:OWE55 PFP56:PFR56 PFY46:PGA55 PPL56:PPN56 PPU46:PPW55 PZH56:PZJ56 PZQ46:PZS55 QJD56:QJF56 QJM46:QJO55 QSZ56:QTB56 QTI46:QTK55 RCV56:RCX56 RDE46:RDG55 RMR56:RMT56 RNA46:RNC55 RWN56:RWP56 RWW46:RWY55 SGJ56:SGL56 SGS46:SGU55 SQF56:SQH56 SQO46:SQQ55 TAB56:TAD56 TAK46:TAM55 TJX56:TJZ56 TKG46:TKI55 TTT56:TTV56 TUC46:TUE55 UDP56:UDR56 UDY46:UEA55 UNL56:UNN56 UNU46:UNW55 UXH56:UXJ56 UXQ46:UXS55 VHD56:VHF56 VHM46:VHO55 VQZ56:VRB56 VRI46:VRK55 WAV56:WAX56 WBE46:WBG55 WKR56:WKT56 WLA46:WLC55 WUN56:WUP56 WUW46:WUY55"/>
  </dataValidations>
  <printOptions horizontalCentered="1"/>
  <pageMargins left="0.39370078740157483" right="0.39370078740157483" top="0.6692913385826772" bottom="0.47244094488188981" header="0.39370078740157483" footer="0.51181102362204722"/>
  <pageSetup paperSize="9" scale="89" orientation="portrait" horizontalDpi="300" verticalDpi="300" r:id="rId1"/>
  <headerFooter alignWithMargins="0"/>
  <rowBreaks count="1" manualBreakCount="1">
    <brk id="28" max="10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43"/>
  <sheetViews>
    <sheetView view="pageBreakPreview" zoomScale="85" zoomScaleNormal="105" zoomScaleSheetLayoutView="85" workbookViewId="0">
      <pane ySplit="4" topLeftCell="A5" activePane="bottomLeft" state="frozen"/>
      <selection sqref="A1:K1"/>
      <selection pane="bottomLeft" sqref="A1:K1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1.88671875" style="2" customWidth="1"/>
    <col min="8" max="8" width="12.6640625" style="2" customWidth="1"/>
    <col min="9" max="9" width="12.6640625" style="78" customWidth="1"/>
    <col min="10" max="10" width="8.77734375" style="2" customWidth="1"/>
    <col min="11" max="11" width="10.33203125" style="6" bestFit="1" customWidth="1"/>
    <col min="12" max="12" width="10.33203125" style="1" hidden="1" customWidth="1"/>
    <col min="13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26</v>
      </c>
      <c r="B2" s="3"/>
      <c r="C2" s="3"/>
      <c r="D2" s="7"/>
      <c r="E2" s="3"/>
      <c r="F2" s="3"/>
      <c r="G2" s="3"/>
      <c r="H2" s="3"/>
      <c r="I2" s="76"/>
      <c r="J2" s="3"/>
      <c r="K2" s="5"/>
    </row>
    <row r="3" spans="1:23" s="12" customFormat="1" ht="24.95" customHeight="1">
      <c r="A3" s="464" t="s">
        <v>14</v>
      </c>
      <c r="B3" s="465"/>
      <c r="C3" s="465"/>
      <c r="D3" s="465"/>
      <c r="E3" s="465" t="s">
        <v>15</v>
      </c>
      <c r="F3" s="465"/>
      <c r="G3" s="471" t="s">
        <v>16</v>
      </c>
      <c r="H3" s="472"/>
      <c r="I3" s="473"/>
      <c r="J3" s="467" t="s">
        <v>17</v>
      </c>
      <c r="K3" s="469" t="s">
        <v>4</v>
      </c>
    </row>
    <row r="4" spans="1:23" s="12" customFormat="1" ht="24.95" customHeight="1">
      <c r="A4" s="302" t="s">
        <v>19</v>
      </c>
      <c r="B4" s="226" t="s">
        <v>20</v>
      </c>
      <c r="C4" s="226" t="s">
        <v>21</v>
      </c>
      <c r="D4" s="9" t="s">
        <v>22</v>
      </c>
      <c r="E4" s="466"/>
      <c r="F4" s="466"/>
      <c r="G4" s="226" t="s">
        <v>23</v>
      </c>
      <c r="H4" s="48" t="s">
        <v>75</v>
      </c>
      <c r="I4" s="49" t="s">
        <v>76</v>
      </c>
      <c r="J4" s="468"/>
      <c r="K4" s="470"/>
    </row>
    <row r="5" spans="1:23" s="12" customFormat="1" ht="24.95" customHeight="1">
      <c r="A5" s="303" t="s">
        <v>24</v>
      </c>
      <c r="B5" s="79"/>
      <c r="C5" s="79"/>
      <c r="D5" s="80"/>
      <c r="E5" s="81">
        <f>COUNT(G7:G32)</f>
        <v>26</v>
      </c>
      <c r="F5" s="91" t="s">
        <v>25</v>
      </c>
      <c r="G5" s="83">
        <f>SUM(G7:G32)</f>
        <v>1625631</v>
      </c>
      <c r="H5" s="83">
        <f>SUM(H7:H32)</f>
        <v>5642</v>
      </c>
      <c r="I5" s="218">
        <f>SUM(I7:I32)</f>
        <v>5742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COUNT(G9:G12,G21:G22)</f>
        <v>6</v>
      </c>
      <c r="F6" s="309" t="s">
        <v>11</v>
      </c>
      <c r="G6" s="310">
        <f>SUM(G9:G12,G21:G22)</f>
        <v>536622</v>
      </c>
      <c r="H6" s="310">
        <f>SUM(H9:H12,H21:H22)</f>
        <v>1445</v>
      </c>
      <c r="I6" s="310">
        <f>SUM(I9:I12,I21:I22)</f>
        <v>1545</v>
      </c>
      <c r="J6" s="311"/>
      <c r="K6" s="217"/>
    </row>
    <row r="7" spans="1:23" s="12" customFormat="1" ht="24.95" hidden="1" customHeight="1" thickBot="1">
      <c r="A7" s="169" t="s">
        <v>84</v>
      </c>
      <c r="B7" s="170" t="s">
        <v>429</v>
      </c>
      <c r="C7" s="170" t="s">
        <v>430</v>
      </c>
      <c r="D7" s="170" t="s">
        <v>431</v>
      </c>
      <c r="E7" s="159" t="s">
        <v>81</v>
      </c>
      <c r="F7" s="116"/>
      <c r="G7" s="160">
        <v>493391</v>
      </c>
      <c r="H7" s="160">
        <v>853</v>
      </c>
      <c r="I7" s="281">
        <v>853</v>
      </c>
      <c r="J7" s="386" t="s">
        <v>197</v>
      </c>
      <c r="K7" s="45" t="s">
        <v>86</v>
      </c>
      <c r="L7" s="126">
        <v>493391</v>
      </c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4.95" hidden="1" customHeight="1" thickBot="1">
      <c r="A8" s="169" t="s">
        <v>432</v>
      </c>
      <c r="B8" s="170" t="s">
        <v>433</v>
      </c>
      <c r="C8" s="170" t="s">
        <v>434</v>
      </c>
      <c r="D8" s="170" t="s">
        <v>435</v>
      </c>
      <c r="E8" s="159" t="s">
        <v>196</v>
      </c>
      <c r="F8" s="116"/>
      <c r="G8" s="160">
        <v>311267</v>
      </c>
      <c r="H8" s="160">
        <v>761</v>
      </c>
      <c r="I8" s="281">
        <v>761</v>
      </c>
      <c r="J8" s="386" t="s">
        <v>233</v>
      </c>
      <c r="K8" s="45" t="s">
        <v>86</v>
      </c>
      <c r="L8" s="126">
        <v>311267</v>
      </c>
      <c r="N8" s="301" t="s">
        <v>86</v>
      </c>
      <c r="O8" s="301" t="s">
        <v>86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4.95" customHeight="1">
      <c r="A9" s="101" t="s">
        <v>432</v>
      </c>
      <c r="B9" s="70" t="s">
        <v>436</v>
      </c>
      <c r="C9" s="70" t="s">
        <v>437</v>
      </c>
      <c r="D9" s="70" t="s">
        <v>438</v>
      </c>
      <c r="E9" s="108" t="s">
        <v>196</v>
      </c>
      <c r="F9" s="344"/>
      <c r="G9" s="165">
        <v>17246</v>
      </c>
      <c r="H9" s="165">
        <v>283</v>
      </c>
      <c r="I9" s="215">
        <v>283</v>
      </c>
      <c r="J9" s="387" t="s">
        <v>236</v>
      </c>
      <c r="K9" s="39" t="s">
        <v>86</v>
      </c>
      <c r="L9" s="126">
        <v>17246</v>
      </c>
      <c r="N9" s="301" t="s">
        <v>86</v>
      </c>
      <c r="O9" s="301" t="s">
        <v>86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4.95" customHeight="1">
      <c r="A10" s="103" t="s">
        <v>439</v>
      </c>
      <c r="B10" s="63" t="s">
        <v>440</v>
      </c>
      <c r="C10" s="63" t="s">
        <v>441</v>
      </c>
      <c r="D10" s="63" t="s">
        <v>442</v>
      </c>
      <c r="E10" s="149" t="s">
        <v>258</v>
      </c>
      <c r="F10" s="53"/>
      <c r="G10" s="150">
        <v>1388</v>
      </c>
      <c r="H10" s="150">
        <v>273</v>
      </c>
      <c r="I10" s="189">
        <v>273</v>
      </c>
      <c r="J10" s="60"/>
      <c r="K10" s="40" t="s">
        <v>86</v>
      </c>
      <c r="L10" s="126">
        <v>1388</v>
      </c>
      <c r="N10" s="301" t="s">
        <v>86</v>
      </c>
      <c r="O10" s="301" t="s">
        <v>86</v>
      </c>
      <c r="Q10" s="427" t="s">
        <v>180</v>
      </c>
      <c r="R10" s="216">
        <f>COUNTIF($N$7:$N$71,"사후관리")+COUNTIF($N$7:$N$71,"사후관리 추가")</f>
        <v>0</v>
      </c>
      <c r="S10" s="216">
        <f>SUMIF($K$7:$K$71,"사후관리",$L$7:$L$71)+SUMIF($K$7:$K$71,"사후관리 추가",$L$7:$L$71)</f>
        <v>0</v>
      </c>
      <c r="T10" s="216">
        <f>SUMIF($K$7:$K$71,"사후관리",$H$7:$H$71)+SUMIF($K$7:$K$71,"사후관리 추가",$H$7:$H$71)</f>
        <v>0</v>
      </c>
      <c r="U10" s="216">
        <f>COUNTIF($O$7:$O$71,"사후관리")+COUNTIF($O$7:$O$71,"사후관리 추가")</f>
        <v>0</v>
      </c>
      <c r="V10" s="216">
        <f>SUMIF($K$7:$K$71,"사후관리",$G$7:$G$71)+SUMIF($K$7:$K$71,"사후관리",$G$7:$G$71)</f>
        <v>0</v>
      </c>
      <c r="W10" s="428">
        <f>SUMIF($K$7:$K$71,"사후관리",$I$7:$I$71)+SUMIF($K$7:$K$71,"사후관리 추가",$I$7:$I$71)</f>
        <v>0</v>
      </c>
    </row>
    <row r="11" spans="1:23" s="12" customFormat="1" ht="24.95" customHeight="1">
      <c r="A11" s="103" t="s">
        <v>26</v>
      </c>
      <c r="B11" s="63" t="s">
        <v>440</v>
      </c>
      <c r="C11" s="63" t="s">
        <v>441</v>
      </c>
      <c r="D11" s="63" t="s">
        <v>443</v>
      </c>
      <c r="E11" s="149" t="s">
        <v>411</v>
      </c>
      <c r="F11" s="53"/>
      <c r="G11" s="150">
        <v>9404</v>
      </c>
      <c r="H11" s="150">
        <v>11</v>
      </c>
      <c r="I11" s="189">
        <v>57</v>
      </c>
      <c r="J11" s="60"/>
      <c r="K11" s="40" t="s">
        <v>86</v>
      </c>
      <c r="L11" s="126">
        <v>9404</v>
      </c>
      <c r="N11" s="301" t="s">
        <v>86</v>
      </c>
      <c r="O11" s="301" t="s">
        <v>86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4.95" customHeight="1" thickBot="1">
      <c r="A12" s="388" t="s">
        <v>432</v>
      </c>
      <c r="B12" s="389" t="s">
        <v>436</v>
      </c>
      <c r="C12" s="389" t="s">
        <v>437</v>
      </c>
      <c r="D12" s="389" t="s">
        <v>475</v>
      </c>
      <c r="E12" s="207" t="s">
        <v>281</v>
      </c>
      <c r="F12" s="390"/>
      <c r="G12" s="192">
        <v>1949</v>
      </c>
      <c r="H12" s="192">
        <v>0</v>
      </c>
      <c r="I12" s="192">
        <v>14</v>
      </c>
      <c r="J12" s="385"/>
      <c r="K12" s="43" t="s">
        <v>86</v>
      </c>
      <c r="L12" s="126">
        <v>1949</v>
      </c>
      <c r="N12" s="301" t="s">
        <v>86</v>
      </c>
      <c r="O12" s="301" t="s">
        <v>86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4.95" hidden="1" customHeight="1">
      <c r="A13" s="101" t="s">
        <v>26</v>
      </c>
      <c r="B13" s="70" t="s">
        <v>444</v>
      </c>
      <c r="C13" s="70" t="s">
        <v>445</v>
      </c>
      <c r="D13" s="70" t="s">
        <v>446</v>
      </c>
      <c r="E13" s="108" t="s">
        <v>258</v>
      </c>
      <c r="F13" s="344"/>
      <c r="G13" s="165">
        <v>28066</v>
      </c>
      <c r="H13" s="165">
        <v>110</v>
      </c>
      <c r="I13" s="280">
        <v>110</v>
      </c>
      <c r="J13" s="387" t="s">
        <v>198</v>
      </c>
      <c r="K13" s="39" t="s">
        <v>158</v>
      </c>
      <c r="L13" s="126">
        <v>28066</v>
      </c>
      <c r="N13" s="301" t="s">
        <v>158</v>
      </c>
      <c r="O13" s="301" t="s">
        <v>158</v>
      </c>
      <c r="Q13" s="427" t="s">
        <v>775</v>
      </c>
      <c r="R13" s="216">
        <f>COUNTIF($N$7:$N$71,"사방댐")</f>
        <v>9</v>
      </c>
      <c r="S13" s="216">
        <f>SUMIF($K$7:$K$71,"사방댐",$L$7:$L$71)</f>
        <v>889908</v>
      </c>
      <c r="T13" s="216">
        <f>SUMIF($K$7:$K$71,"사방댐",$H$7:$H$71)</f>
        <v>2779</v>
      </c>
      <c r="U13" s="216">
        <f>COUNTIF($O$7:$O$71,"사방댐")</f>
        <v>9</v>
      </c>
      <c r="V13" s="216">
        <f>SUMIF($K$7:$K$71,"사방댐",$G$7:$G$71)</f>
        <v>889908</v>
      </c>
      <c r="W13" s="428">
        <f>SUMIF($K$7:$K$71,"사방댐",$I$7:$I$71)</f>
        <v>2839</v>
      </c>
    </row>
    <row r="14" spans="1:23" s="12" customFormat="1" ht="24.95" hidden="1" customHeight="1">
      <c r="A14" s="103" t="s">
        <v>26</v>
      </c>
      <c r="B14" s="63" t="s">
        <v>444</v>
      </c>
      <c r="C14" s="63" t="s">
        <v>447</v>
      </c>
      <c r="D14" s="63" t="s">
        <v>448</v>
      </c>
      <c r="E14" s="149" t="s">
        <v>258</v>
      </c>
      <c r="F14" s="53"/>
      <c r="G14" s="150">
        <v>66316</v>
      </c>
      <c r="H14" s="150">
        <v>36</v>
      </c>
      <c r="I14" s="214">
        <v>36</v>
      </c>
      <c r="J14" s="60"/>
      <c r="K14" s="40" t="s">
        <v>158</v>
      </c>
      <c r="L14" s="126">
        <v>66316</v>
      </c>
      <c r="N14" s="301" t="s">
        <v>158</v>
      </c>
      <c r="O14" s="301" t="s">
        <v>158</v>
      </c>
      <c r="Q14" s="427" t="s">
        <v>776</v>
      </c>
      <c r="R14" s="216">
        <f>COUNTIF($N$7:$N$71,"계류보전")</f>
        <v>17</v>
      </c>
      <c r="S14" s="216">
        <f>SUMIF($K$7:$K$71,"계류보전",$L$7:$L$71)</f>
        <v>735723</v>
      </c>
      <c r="T14" s="216">
        <f>SUMIF($K$7:$K$71,"계류보전",$H$7:$H$71)</f>
        <v>2863</v>
      </c>
      <c r="U14" s="216">
        <f>COUNTIF($O$7:$O$71,"계류보전")</f>
        <v>17</v>
      </c>
      <c r="V14" s="216">
        <f>SUMIF($K$7:$K$71,"계류보전",$G$7:$G$71)</f>
        <v>735723</v>
      </c>
      <c r="W14" s="428">
        <f>SUMIF($K$7:$K$71,"계류보전",$I$7:$I$71)</f>
        <v>2903</v>
      </c>
    </row>
    <row r="15" spans="1:23" s="12" customFormat="1" ht="24.95" hidden="1" customHeight="1" thickBot="1">
      <c r="A15" s="103" t="s">
        <v>26</v>
      </c>
      <c r="B15" s="63" t="s">
        <v>444</v>
      </c>
      <c r="C15" s="63" t="s">
        <v>447</v>
      </c>
      <c r="D15" s="63" t="s">
        <v>449</v>
      </c>
      <c r="E15" s="149" t="s">
        <v>409</v>
      </c>
      <c r="F15" s="53"/>
      <c r="G15" s="150">
        <v>1213</v>
      </c>
      <c r="H15" s="150">
        <v>138</v>
      </c>
      <c r="I15" s="214">
        <v>138</v>
      </c>
      <c r="J15" s="60"/>
      <c r="K15" s="40" t="s">
        <v>158</v>
      </c>
      <c r="L15" s="126">
        <v>1213</v>
      </c>
      <c r="N15" s="301" t="s">
        <v>158</v>
      </c>
      <c r="O15" s="301" t="s">
        <v>158</v>
      </c>
      <c r="Q15" s="429"/>
      <c r="R15" s="430">
        <f t="shared" ref="R15:W15" si="0">SUM(R8:R14)</f>
        <v>26</v>
      </c>
      <c r="S15" s="430">
        <f t="shared" si="0"/>
        <v>1625631</v>
      </c>
      <c r="T15" s="431">
        <f t="shared" si="0"/>
        <v>5642</v>
      </c>
      <c r="U15" s="432">
        <f t="shared" si="0"/>
        <v>26</v>
      </c>
      <c r="V15" s="433">
        <f t="shared" si="0"/>
        <v>1625631</v>
      </c>
      <c r="W15" s="434">
        <f t="shared" si="0"/>
        <v>5742</v>
      </c>
    </row>
    <row r="16" spans="1:23" s="12" customFormat="1" ht="24.95" hidden="1" customHeight="1">
      <c r="A16" s="103" t="s">
        <v>26</v>
      </c>
      <c r="B16" s="63" t="s">
        <v>444</v>
      </c>
      <c r="C16" s="63" t="s">
        <v>447</v>
      </c>
      <c r="D16" s="63" t="s">
        <v>450</v>
      </c>
      <c r="E16" s="149" t="s">
        <v>409</v>
      </c>
      <c r="F16" s="53"/>
      <c r="G16" s="150">
        <v>63</v>
      </c>
      <c r="H16" s="150">
        <v>29</v>
      </c>
      <c r="I16" s="214">
        <v>29</v>
      </c>
      <c r="J16" s="60"/>
      <c r="K16" s="40" t="s">
        <v>158</v>
      </c>
      <c r="L16" s="126">
        <v>63</v>
      </c>
      <c r="N16" s="301" t="s">
        <v>158</v>
      </c>
      <c r="O16" s="301" t="s">
        <v>158</v>
      </c>
    </row>
    <row r="17" spans="1:15" s="12" customFormat="1" ht="24.95" hidden="1" customHeight="1">
      <c r="A17" s="103" t="s">
        <v>26</v>
      </c>
      <c r="B17" s="63" t="s">
        <v>444</v>
      </c>
      <c r="C17" s="63" t="s">
        <v>447</v>
      </c>
      <c r="D17" s="63" t="s">
        <v>451</v>
      </c>
      <c r="E17" s="149" t="s">
        <v>452</v>
      </c>
      <c r="F17" s="53"/>
      <c r="G17" s="150">
        <v>46</v>
      </c>
      <c r="H17" s="150">
        <v>10</v>
      </c>
      <c r="I17" s="214">
        <v>10</v>
      </c>
      <c r="J17" s="60"/>
      <c r="K17" s="40" t="s">
        <v>158</v>
      </c>
      <c r="L17" s="126">
        <v>46</v>
      </c>
      <c r="N17" s="301" t="s">
        <v>158</v>
      </c>
      <c r="O17" s="301" t="s">
        <v>158</v>
      </c>
    </row>
    <row r="18" spans="1:15" ht="24.95" hidden="1" customHeight="1">
      <c r="A18" s="103" t="s">
        <v>26</v>
      </c>
      <c r="B18" s="63" t="s">
        <v>444</v>
      </c>
      <c r="C18" s="63" t="s">
        <v>447</v>
      </c>
      <c r="D18" s="63" t="s">
        <v>453</v>
      </c>
      <c r="E18" s="149" t="s">
        <v>424</v>
      </c>
      <c r="F18" s="53"/>
      <c r="G18" s="150">
        <v>2638</v>
      </c>
      <c r="H18" s="150">
        <v>9</v>
      </c>
      <c r="I18" s="214">
        <v>9</v>
      </c>
      <c r="J18" s="60"/>
      <c r="K18" s="40" t="s">
        <v>158</v>
      </c>
      <c r="L18" s="126">
        <v>2638</v>
      </c>
      <c r="N18" s="301" t="s">
        <v>158</v>
      </c>
      <c r="O18" s="301" t="s">
        <v>158</v>
      </c>
    </row>
    <row r="19" spans="1:15" ht="24.95" hidden="1" customHeight="1">
      <c r="A19" s="103" t="s">
        <v>439</v>
      </c>
      <c r="B19" s="63" t="s">
        <v>444</v>
      </c>
      <c r="C19" s="63" t="s">
        <v>447</v>
      </c>
      <c r="D19" s="63" t="s">
        <v>454</v>
      </c>
      <c r="E19" s="149" t="s">
        <v>411</v>
      </c>
      <c r="F19" s="53"/>
      <c r="G19" s="150">
        <v>3471</v>
      </c>
      <c r="H19" s="150">
        <v>232</v>
      </c>
      <c r="I19" s="214">
        <v>232</v>
      </c>
      <c r="J19" s="60"/>
      <c r="K19" s="40" t="s">
        <v>158</v>
      </c>
      <c r="L19" s="126">
        <v>3471</v>
      </c>
      <c r="N19" s="301" t="s">
        <v>158</v>
      </c>
      <c r="O19" s="301" t="s">
        <v>158</v>
      </c>
    </row>
    <row r="20" spans="1:15" ht="24.95" hidden="1" customHeight="1" thickBot="1">
      <c r="A20" s="102" t="s">
        <v>26</v>
      </c>
      <c r="B20" s="64" t="s">
        <v>444</v>
      </c>
      <c r="C20" s="64" t="s">
        <v>447</v>
      </c>
      <c r="D20" s="64" t="s">
        <v>455</v>
      </c>
      <c r="E20" s="105" t="s">
        <v>424</v>
      </c>
      <c r="F20" s="54"/>
      <c r="G20" s="151">
        <v>19636</v>
      </c>
      <c r="H20" s="151">
        <v>35</v>
      </c>
      <c r="I20" s="220">
        <v>35</v>
      </c>
      <c r="J20" s="85"/>
      <c r="K20" s="43" t="s">
        <v>158</v>
      </c>
      <c r="L20" s="126">
        <v>19636</v>
      </c>
      <c r="N20" s="301" t="s">
        <v>158</v>
      </c>
      <c r="O20" s="301" t="s">
        <v>158</v>
      </c>
    </row>
    <row r="21" spans="1:15" ht="24.95" customHeight="1">
      <c r="A21" s="101" t="s">
        <v>439</v>
      </c>
      <c r="B21" s="70" t="s">
        <v>456</v>
      </c>
      <c r="C21" s="70" t="s">
        <v>457</v>
      </c>
      <c r="D21" s="70" t="s">
        <v>458</v>
      </c>
      <c r="E21" s="108" t="s">
        <v>258</v>
      </c>
      <c r="F21" s="344"/>
      <c r="G21" s="165">
        <v>493391</v>
      </c>
      <c r="H21" s="165">
        <v>201</v>
      </c>
      <c r="I21" s="215">
        <v>241</v>
      </c>
      <c r="J21" s="387" t="s">
        <v>241</v>
      </c>
      <c r="K21" s="39" t="s">
        <v>158</v>
      </c>
      <c r="L21" s="126">
        <v>493391</v>
      </c>
      <c r="N21" s="301" t="s">
        <v>158</v>
      </c>
      <c r="O21" s="301" t="s">
        <v>158</v>
      </c>
    </row>
    <row r="22" spans="1:15" ht="24.95" customHeight="1" thickBot="1">
      <c r="A22" s="102" t="s">
        <v>439</v>
      </c>
      <c r="B22" s="64" t="s">
        <v>459</v>
      </c>
      <c r="C22" s="64" t="s">
        <v>457</v>
      </c>
      <c r="D22" s="64" t="s">
        <v>460</v>
      </c>
      <c r="E22" s="105" t="s">
        <v>411</v>
      </c>
      <c r="F22" s="54"/>
      <c r="G22" s="151">
        <v>13244</v>
      </c>
      <c r="H22" s="151">
        <v>677</v>
      </c>
      <c r="I22" s="190">
        <v>677</v>
      </c>
      <c r="J22" s="85"/>
      <c r="K22" s="43" t="s">
        <v>158</v>
      </c>
      <c r="L22" s="126">
        <v>13244</v>
      </c>
      <c r="N22" s="301" t="s">
        <v>158</v>
      </c>
      <c r="O22" s="301" t="s">
        <v>158</v>
      </c>
    </row>
    <row r="23" spans="1:15" ht="24.95" hidden="1" customHeight="1">
      <c r="A23" s="101" t="s">
        <v>439</v>
      </c>
      <c r="B23" s="70" t="s">
        <v>461</v>
      </c>
      <c r="C23" s="70" t="s">
        <v>462</v>
      </c>
      <c r="D23" s="70" t="s">
        <v>463</v>
      </c>
      <c r="E23" s="108" t="s">
        <v>258</v>
      </c>
      <c r="F23" s="344"/>
      <c r="G23" s="165">
        <v>44430</v>
      </c>
      <c r="H23" s="165">
        <v>491</v>
      </c>
      <c r="I23" s="280">
        <v>491</v>
      </c>
      <c r="J23" s="387" t="s">
        <v>244</v>
      </c>
      <c r="K23" s="39" t="s">
        <v>181</v>
      </c>
      <c r="L23" s="126">
        <v>44430</v>
      </c>
      <c r="N23" s="301" t="s">
        <v>181</v>
      </c>
      <c r="O23" s="301" t="s">
        <v>181</v>
      </c>
    </row>
    <row r="24" spans="1:15" ht="24.95" hidden="1" customHeight="1">
      <c r="A24" s="103" t="s">
        <v>439</v>
      </c>
      <c r="B24" s="63" t="s">
        <v>461</v>
      </c>
      <c r="C24" s="63" t="s">
        <v>464</v>
      </c>
      <c r="D24" s="63" t="s">
        <v>465</v>
      </c>
      <c r="E24" s="149" t="s">
        <v>466</v>
      </c>
      <c r="F24" s="53"/>
      <c r="G24" s="150">
        <v>2158</v>
      </c>
      <c r="H24" s="150">
        <v>28</v>
      </c>
      <c r="I24" s="214">
        <v>28</v>
      </c>
      <c r="J24" s="60"/>
      <c r="K24" s="40" t="s">
        <v>181</v>
      </c>
      <c r="L24" s="126">
        <v>2158</v>
      </c>
      <c r="N24" s="301" t="s">
        <v>181</v>
      </c>
      <c r="O24" s="301" t="s">
        <v>181</v>
      </c>
    </row>
    <row r="25" spans="1:15" ht="24.95" hidden="1" customHeight="1" thickBot="1">
      <c r="A25" s="102" t="s">
        <v>26</v>
      </c>
      <c r="B25" s="64" t="s">
        <v>461</v>
      </c>
      <c r="C25" s="64" t="s">
        <v>464</v>
      </c>
      <c r="D25" s="64" t="s">
        <v>467</v>
      </c>
      <c r="E25" s="105" t="s">
        <v>411</v>
      </c>
      <c r="F25" s="54"/>
      <c r="G25" s="151">
        <v>8675</v>
      </c>
      <c r="H25" s="151">
        <v>79</v>
      </c>
      <c r="I25" s="220">
        <v>79</v>
      </c>
      <c r="J25" s="85"/>
      <c r="K25" s="43" t="s">
        <v>181</v>
      </c>
      <c r="L25" s="126">
        <v>8675</v>
      </c>
      <c r="N25" s="301" t="s">
        <v>181</v>
      </c>
      <c r="O25" s="301" t="s">
        <v>181</v>
      </c>
    </row>
    <row r="26" spans="1:15" ht="24.95" hidden="1" customHeight="1">
      <c r="A26" s="101" t="s">
        <v>439</v>
      </c>
      <c r="B26" s="70" t="s">
        <v>444</v>
      </c>
      <c r="C26" s="70" t="s">
        <v>468</v>
      </c>
      <c r="D26" s="70" t="s">
        <v>469</v>
      </c>
      <c r="E26" s="108" t="s">
        <v>411</v>
      </c>
      <c r="F26" s="344"/>
      <c r="G26" s="165">
        <v>13200</v>
      </c>
      <c r="H26" s="165">
        <v>1043</v>
      </c>
      <c r="I26" s="280">
        <v>1043</v>
      </c>
      <c r="J26" s="387" t="s">
        <v>246</v>
      </c>
      <c r="K26" s="39" t="s">
        <v>158</v>
      </c>
      <c r="L26" s="126">
        <v>13200</v>
      </c>
      <c r="N26" s="301" t="s">
        <v>158</v>
      </c>
      <c r="O26" s="301" t="s">
        <v>158</v>
      </c>
    </row>
    <row r="27" spans="1:15" ht="24.95" hidden="1" customHeight="1">
      <c r="A27" s="103" t="s">
        <v>26</v>
      </c>
      <c r="B27" s="63" t="s">
        <v>444</v>
      </c>
      <c r="C27" s="63" t="s">
        <v>468</v>
      </c>
      <c r="D27" s="63" t="s">
        <v>458</v>
      </c>
      <c r="E27" s="149" t="s">
        <v>258</v>
      </c>
      <c r="F27" s="53"/>
      <c r="G27" s="150">
        <v>84649</v>
      </c>
      <c r="H27" s="150">
        <v>33</v>
      </c>
      <c r="I27" s="214">
        <v>33</v>
      </c>
      <c r="J27" s="60"/>
      <c r="K27" s="40" t="s">
        <v>158</v>
      </c>
      <c r="L27" s="126">
        <v>84649</v>
      </c>
      <c r="N27" s="301" t="s">
        <v>158</v>
      </c>
      <c r="O27" s="301" t="s">
        <v>158</v>
      </c>
    </row>
    <row r="28" spans="1:15" ht="24.95" hidden="1" customHeight="1">
      <c r="A28" s="103" t="s">
        <v>26</v>
      </c>
      <c r="B28" s="63" t="s">
        <v>444</v>
      </c>
      <c r="C28" s="63" t="s">
        <v>468</v>
      </c>
      <c r="D28" s="63" t="s">
        <v>470</v>
      </c>
      <c r="E28" s="149" t="s">
        <v>452</v>
      </c>
      <c r="F28" s="53"/>
      <c r="G28" s="150">
        <v>962</v>
      </c>
      <c r="H28" s="150">
        <v>52</v>
      </c>
      <c r="I28" s="214">
        <v>52</v>
      </c>
      <c r="J28" s="60"/>
      <c r="K28" s="40" t="s">
        <v>158</v>
      </c>
      <c r="L28" s="126">
        <v>962</v>
      </c>
      <c r="N28" s="301" t="s">
        <v>158</v>
      </c>
      <c r="O28" s="301" t="s">
        <v>158</v>
      </c>
    </row>
    <row r="29" spans="1:15" ht="24.95" hidden="1" customHeight="1">
      <c r="A29" s="103" t="s">
        <v>26</v>
      </c>
      <c r="B29" s="63" t="s">
        <v>444</v>
      </c>
      <c r="C29" s="63" t="s">
        <v>468</v>
      </c>
      <c r="D29" s="63" t="s">
        <v>471</v>
      </c>
      <c r="E29" s="149" t="s">
        <v>409</v>
      </c>
      <c r="F29" s="53"/>
      <c r="G29" s="150">
        <v>1592</v>
      </c>
      <c r="H29" s="150">
        <v>157</v>
      </c>
      <c r="I29" s="214">
        <v>157</v>
      </c>
      <c r="J29" s="60"/>
      <c r="K29" s="40" t="s">
        <v>158</v>
      </c>
      <c r="L29" s="126">
        <v>1592</v>
      </c>
      <c r="N29" s="301" t="s">
        <v>158</v>
      </c>
      <c r="O29" s="301" t="s">
        <v>158</v>
      </c>
    </row>
    <row r="30" spans="1:15" ht="24.95" hidden="1" customHeight="1">
      <c r="A30" s="103" t="s">
        <v>439</v>
      </c>
      <c r="B30" s="63" t="s">
        <v>444</v>
      </c>
      <c r="C30" s="63" t="s">
        <v>468</v>
      </c>
      <c r="D30" s="63" t="s">
        <v>472</v>
      </c>
      <c r="E30" s="149" t="s">
        <v>409</v>
      </c>
      <c r="F30" s="53"/>
      <c r="G30" s="150">
        <v>1821</v>
      </c>
      <c r="H30" s="150">
        <v>4</v>
      </c>
      <c r="I30" s="214">
        <v>4</v>
      </c>
      <c r="J30" s="60"/>
      <c r="K30" s="40" t="s">
        <v>158</v>
      </c>
      <c r="L30" s="126">
        <v>1821</v>
      </c>
      <c r="N30" s="301" t="s">
        <v>158</v>
      </c>
      <c r="O30" s="301" t="s">
        <v>158</v>
      </c>
    </row>
    <row r="31" spans="1:15" ht="24.95" hidden="1" customHeight="1">
      <c r="A31" s="103" t="s">
        <v>439</v>
      </c>
      <c r="B31" s="63" t="s">
        <v>444</v>
      </c>
      <c r="C31" s="63" t="s">
        <v>468</v>
      </c>
      <c r="D31" s="63" t="s">
        <v>473</v>
      </c>
      <c r="E31" s="149" t="s">
        <v>452</v>
      </c>
      <c r="F31" s="53"/>
      <c r="G31" s="150">
        <v>1673</v>
      </c>
      <c r="H31" s="150">
        <v>95</v>
      </c>
      <c r="I31" s="214">
        <v>95</v>
      </c>
      <c r="J31" s="60"/>
      <c r="K31" s="40" t="s">
        <v>158</v>
      </c>
      <c r="L31" s="126">
        <v>1673</v>
      </c>
      <c r="N31" s="301" t="s">
        <v>158</v>
      </c>
      <c r="O31" s="301" t="s">
        <v>158</v>
      </c>
    </row>
    <row r="32" spans="1:15" ht="24.95" hidden="1" customHeight="1" thickBot="1">
      <c r="A32" s="102" t="s">
        <v>439</v>
      </c>
      <c r="B32" s="64" t="s">
        <v>444</v>
      </c>
      <c r="C32" s="64" t="s">
        <v>468</v>
      </c>
      <c r="D32" s="64" t="s">
        <v>474</v>
      </c>
      <c r="E32" s="105" t="s">
        <v>409</v>
      </c>
      <c r="F32" s="54"/>
      <c r="G32" s="151">
        <v>3742</v>
      </c>
      <c r="H32" s="151">
        <v>2</v>
      </c>
      <c r="I32" s="220">
        <v>2</v>
      </c>
      <c r="J32" s="85"/>
      <c r="K32" s="43" t="s">
        <v>158</v>
      </c>
      <c r="L32" s="126">
        <v>3742</v>
      </c>
      <c r="N32" s="301" t="s">
        <v>158</v>
      </c>
      <c r="O32" s="301" t="s">
        <v>158</v>
      </c>
    </row>
    <row r="33" spans="1:11" ht="21.75" customHeight="1">
      <c r="A33" s="97"/>
      <c r="B33" s="97"/>
      <c r="C33" s="97"/>
      <c r="I33" s="77"/>
    </row>
    <row r="34" spans="1:11">
      <c r="A34" s="97"/>
      <c r="B34" s="97"/>
      <c r="C34" s="97"/>
      <c r="D34" s="1"/>
      <c r="E34" s="1"/>
      <c r="G34" s="1"/>
      <c r="H34" s="1"/>
      <c r="I34" s="1"/>
      <c r="J34" s="1"/>
      <c r="K34" s="1"/>
    </row>
    <row r="35" spans="1:11">
      <c r="D35" s="1"/>
      <c r="E35" s="1"/>
      <c r="G35" s="1"/>
      <c r="H35" s="1"/>
      <c r="I35" s="1"/>
      <c r="J35" s="1"/>
      <c r="K35" s="1"/>
    </row>
    <row r="36" spans="1:11">
      <c r="C36" s="50"/>
      <c r="D36" s="1"/>
      <c r="E36" s="1"/>
      <c r="G36" s="1"/>
      <c r="H36" s="1"/>
      <c r="I36" s="1"/>
      <c r="J36" s="1"/>
      <c r="K36" s="1"/>
    </row>
    <row r="37" spans="1:11">
      <c r="C37" s="50"/>
      <c r="D37" s="1"/>
      <c r="E37" s="1"/>
      <c r="G37" s="1"/>
      <c r="H37" s="1"/>
      <c r="I37" s="1"/>
      <c r="J37" s="1"/>
      <c r="K37" s="1"/>
    </row>
    <row r="38" spans="1:11">
      <c r="C38" s="50"/>
      <c r="D38" s="1"/>
      <c r="E38" s="1"/>
      <c r="G38" s="1"/>
      <c r="H38" s="1"/>
      <c r="I38" s="1"/>
      <c r="J38" s="1"/>
      <c r="K38" s="1"/>
    </row>
    <row r="39" spans="1:11">
      <c r="C39" s="50"/>
      <c r="D39" s="1"/>
      <c r="E39" s="1"/>
      <c r="G39" s="1"/>
      <c r="H39" s="1"/>
      <c r="I39" s="1"/>
      <c r="J39" s="1"/>
      <c r="K39" s="1"/>
    </row>
    <row r="40" spans="1:11">
      <c r="C40" s="50"/>
      <c r="D40" s="1"/>
      <c r="E40" s="1"/>
      <c r="G40" s="1"/>
      <c r="H40" s="1"/>
      <c r="I40" s="1"/>
      <c r="J40" s="1"/>
      <c r="K40" s="1"/>
    </row>
    <row r="41" spans="1:11">
      <c r="C41" s="50"/>
      <c r="D41" s="1"/>
      <c r="E41" s="1"/>
      <c r="G41" s="1"/>
      <c r="H41" s="1"/>
      <c r="I41" s="1"/>
      <c r="J41" s="1"/>
      <c r="K41" s="1"/>
    </row>
    <row r="42" spans="1:11">
      <c r="D42" s="1"/>
      <c r="E42" s="1"/>
      <c r="G42" s="1"/>
      <c r="H42" s="1"/>
      <c r="I42" s="1"/>
      <c r="J42" s="1"/>
      <c r="K42" s="1"/>
    </row>
    <row r="43" spans="1:11">
      <c r="D43" s="1"/>
      <c r="E43" s="1"/>
      <c r="G43" s="1"/>
      <c r="H43" s="1"/>
      <c r="I43" s="1"/>
      <c r="J43" s="1"/>
      <c r="K43" s="1"/>
    </row>
  </sheetData>
  <sheetProtection autoFilter="0"/>
  <mergeCells count="6">
    <mergeCell ref="A1:K1"/>
    <mergeCell ref="A3:D3"/>
    <mergeCell ref="E3:F4"/>
    <mergeCell ref="J3:J4"/>
    <mergeCell ref="K3:K4"/>
    <mergeCell ref="G3:I3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SG7:SI32 IK7:IM32 ACC7:ACE32 WUW7:WUY32 WLA7:WLC32 WBE7:WBG32 VRI7:VRK32 VHM7:VHO32 UXQ7:UXS32 UNU7:UNW32 UDY7:UEA32 TUC7:TUE32 TKG7:TKI32 TAK7:TAM32 SQO7:SQQ32 SGS7:SGU32 RWW7:RWY32 RNA7:RNC32 RDE7:RDG32 QTI7:QTK32 QJM7:QJO32 PZQ7:PZS32 PPU7:PPW32 PFY7:PGA32 OWC7:OWE32 OMG7:OMI32 OCK7:OCM32 NSO7:NSQ32 NIS7:NIU32 MYW7:MYY32 MPA7:MPC32 MFE7:MFG32 LVI7:LVK32 LLM7:LLO32 LBQ7:LBS32 KRU7:KRW32 KHY7:KIA32 JYC7:JYE32 JOG7:JOI32 JEK7:JEM32 IUO7:IUQ32 IKS7:IKU32 IAW7:IAY32 HRA7:HRC32 HHE7:HHG32 GXI7:GXK32 GNM7:GNO32 GDQ7:GDS32 FTU7:FTW32 FJY7:FKA32 FAC7:FAE32 EQG7:EQI32 EGK7:EGM32 DWO7:DWQ32 DMS7:DMU32 DCW7:DCY32 CTA7:CTC32 CJE7:CJG32 BZI7:BZK32 BPM7:BPO32 BFQ7:BFS32 AVU7:AVW32 ALY7:AMA32 A7:C32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79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W53"/>
  <sheetViews>
    <sheetView tabSelected="1" view="pageBreakPreview" zoomScale="85" zoomScaleNormal="105" zoomScaleSheetLayoutView="85" workbookViewId="0">
      <pane ySplit="4" topLeftCell="A5" activePane="bottomLeft" state="frozen"/>
      <selection pane="bottomLeft" activeCell="I6" sqref="I6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7" width="12" style="2" customWidth="1"/>
    <col min="8" max="8" width="12.33203125" style="75" customWidth="1"/>
    <col min="9" max="9" width="12.33203125" style="88" customWidth="1"/>
    <col min="10" max="10" width="8.77734375" style="2" customWidth="1"/>
    <col min="11" max="11" width="10.33203125" style="6" bestFit="1" customWidth="1"/>
    <col min="12" max="12" width="11.44140625" style="1" hidden="1" customWidth="1"/>
    <col min="13" max="23" width="0" style="1" hidden="1" customWidth="1"/>
    <col min="24" max="16384" width="8.88671875" style="1"/>
  </cols>
  <sheetData>
    <row r="1" spans="1:23" ht="33" customHeight="1">
      <c r="A1" s="463" t="s">
        <v>789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23" ht="24.95" customHeight="1" thickBot="1">
      <c r="A2" s="4" t="s">
        <v>39</v>
      </c>
      <c r="B2" s="3"/>
      <c r="C2" s="3"/>
      <c r="D2" s="7"/>
      <c r="E2" s="3"/>
      <c r="F2" s="3"/>
      <c r="G2" s="3"/>
      <c r="H2" s="89"/>
      <c r="I2" s="86"/>
      <c r="J2" s="3"/>
      <c r="K2" s="5"/>
    </row>
    <row r="3" spans="1:23" s="12" customFormat="1" ht="24.95" customHeight="1">
      <c r="A3" s="464" t="s">
        <v>28</v>
      </c>
      <c r="B3" s="465"/>
      <c r="C3" s="465"/>
      <c r="D3" s="465"/>
      <c r="E3" s="465" t="s">
        <v>29</v>
      </c>
      <c r="F3" s="465"/>
      <c r="G3" s="471" t="s">
        <v>30</v>
      </c>
      <c r="H3" s="472"/>
      <c r="I3" s="473"/>
      <c r="J3" s="467" t="s">
        <v>31</v>
      </c>
      <c r="K3" s="469" t="s">
        <v>4</v>
      </c>
    </row>
    <row r="4" spans="1:23" s="12" customFormat="1" ht="24.95" customHeight="1">
      <c r="A4" s="302" t="s">
        <v>32</v>
      </c>
      <c r="B4" s="226" t="s">
        <v>33</v>
      </c>
      <c r="C4" s="226" t="s">
        <v>34</v>
      </c>
      <c r="D4" s="9" t="s">
        <v>35</v>
      </c>
      <c r="E4" s="466"/>
      <c r="F4" s="466"/>
      <c r="G4" s="226" t="s">
        <v>36</v>
      </c>
      <c r="H4" s="90" t="s">
        <v>75</v>
      </c>
      <c r="I4" s="87" t="s">
        <v>76</v>
      </c>
      <c r="J4" s="468"/>
      <c r="K4" s="470"/>
    </row>
    <row r="5" spans="1:23" s="12" customFormat="1" ht="24.95" customHeight="1">
      <c r="A5" s="303" t="s">
        <v>37</v>
      </c>
      <c r="B5" s="79"/>
      <c r="C5" s="79"/>
      <c r="D5" s="80"/>
      <c r="E5" s="81">
        <f>COUNT(G7:G41)</f>
        <v>35</v>
      </c>
      <c r="F5" s="91" t="s">
        <v>38</v>
      </c>
      <c r="G5" s="93">
        <f>SUM(G7:G41)</f>
        <v>9795217</v>
      </c>
      <c r="H5" s="93">
        <f>SUM(H7:H41)</f>
        <v>10123</v>
      </c>
      <c r="I5" s="219">
        <f>SUM(I7:I41)</f>
        <v>9991</v>
      </c>
      <c r="J5" s="92"/>
      <c r="K5" s="318"/>
      <c r="L5" s="436" t="s">
        <v>781</v>
      </c>
      <c r="M5" s="436" t="s">
        <v>782</v>
      </c>
      <c r="N5" s="436" t="s">
        <v>783</v>
      </c>
      <c r="O5" s="436" t="s">
        <v>784</v>
      </c>
    </row>
    <row r="6" spans="1:23" s="74" customFormat="1" ht="22.5" customHeight="1" thickBot="1">
      <c r="A6" s="305" t="s">
        <v>100</v>
      </c>
      <c r="B6" s="306"/>
      <c r="C6" s="306"/>
      <c r="D6" s="307"/>
      <c r="E6" s="308">
        <f>COUNT(G7:G17,G31:G37)</f>
        <v>18</v>
      </c>
      <c r="F6" s="309" t="s">
        <v>11</v>
      </c>
      <c r="G6" s="310">
        <f>SUM(G7:G17,G31:G37)</f>
        <v>1569175</v>
      </c>
      <c r="H6" s="310">
        <f>SUM(H7:H17,H31:H37)</f>
        <v>3482</v>
      </c>
      <c r="I6" s="310">
        <f>SUM(I7:I17,I31:I37)</f>
        <v>3350</v>
      </c>
      <c r="J6" s="311"/>
      <c r="K6" s="217"/>
    </row>
    <row r="7" spans="1:23" s="12" customFormat="1" ht="29.25" customHeight="1">
      <c r="A7" s="101" t="s">
        <v>116</v>
      </c>
      <c r="B7" s="70" t="s">
        <v>476</v>
      </c>
      <c r="C7" s="70" t="s">
        <v>477</v>
      </c>
      <c r="D7" s="70" t="s">
        <v>478</v>
      </c>
      <c r="E7" s="108" t="s">
        <v>127</v>
      </c>
      <c r="F7" s="344"/>
      <c r="G7" s="165">
        <v>926479</v>
      </c>
      <c r="H7" s="165">
        <v>275</v>
      </c>
      <c r="I7" s="215">
        <v>232</v>
      </c>
      <c r="J7" s="391" t="s">
        <v>197</v>
      </c>
      <c r="K7" s="39" t="s">
        <v>103</v>
      </c>
      <c r="L7" s="441">
        <v>926479</v>
      </c>
      <c r="M7" s="409"/>
      <c r="N7" s="301" t="s">
        <v>86</v>
      </c>
      <c r="O7" s="301" t="s">
        <v>86</v>
      </c>
      <c r="Q7" s="420"/>
      <c r="R7" s="421" t="s">
        <v>765</v>
      </c>
      <c r="S7" s="422" t="s">
        <v>766</v>
      </c>
      <c r="T7" s="423" t="s">
        <v>767</v>
      </c>
      <c r="U7" s="424" t="s">
        <v>768</v>
      </c>
      <c r="V7" s="425" t="s">
        <v>769</v>
      </c>
      <c r="W7" s="426" t="s">
        <v>770</v>
      </c>
    </row>
    <row r="8" spans="1:23" s="12" customFormat="1" ht="29.25" customHeight="1">
      <c r="A8" s="103" t="s">
        <v>479</v>
      </c>
      <c r="B8" s="63" t="s">
        <v>476</v>
      </c>
      <c r="C8" s="63" t="s">
        <v>480</v>
      </c>
      <c r="D8" s="63" t="s">
        <v>481</v>
      </c>
      <c r="E8" s="149" t="s">
        <v>196</v>
      </c>
      <c r="F8" s="53"/>
      <c r="G8" s="150">
        <v>473</v>
      </c>
      <c r="H8" s="150">
        <v>113</v>
      </c>
      <c r="I8" s="189">
        <v>63</v>
      </c>
      <c r="J8" s="66"/>
      <c r="K8" s="40" t="s">
        <v>86</v>
      </c>
      <c r="L8" s="441">
        <v>473</v>
      </c>
      <c r="M8" s="409"/>
      <c r="N8" s="301" t="s">
        <v>86</v>
      </c>
      <c r="O8" s="301" t="s">
        <v>86</v>
      </c>
      <c r="Q8" s="427" t="s">
        <v>771</v>
      </c>
      <c r="R8" s="216">
        <f>COUNTIF($N$7:$N$71,"산림유역")</f>
        <v>0</v>
      </c>
      <c r="S8" s="216">
        <f>SUMIF($K$7:$K$71,"산림유역",$L$7:$L$71)</f>
        <v>0</v>
      </c>
      <c r="T8" s="216">
        <f>SUMIF($K$7:$K$71,"산림유역",$H$7:$H$71)</f>
        <v>0</v>
      </c>
      <c r="U8" s="216">
        <f>COUNTIF($O$7:$O$71,"산림유역")</f>
        <v>0</v>
      </c>
      <c r="V8" s="216">
        <f>SUMIF($K$7:$K$71,"산림유역",$G$7:$G$71)</f>
        <v>0</v>
      </c>
      <c r="W8" s="428">
        <f>SUMIF($K$7:$K$71,"산림유역",$I$7:$I$71)</f>
        <v>0</v>
      </c>
    </row>
    <row r="9" spans="1:23" s="12" customFormat="1" ht="29.25" customHeight="1">
      <c r="A9" s="103" t="s">
        <v>482</v>
      </c>
      <c r="B9" s="63" t="s">
        <v>483</v>
      </c>
      <c r="C9" s="63" t="s">
        <v>480</v>
      </c>
      <c r="D9" s="63" t="s">
        <v>484</v>
      </c>
      <c r="E9" s="149" t="s">
        <v>140</v>
      </c>
      <c r="F9" s="53"/>
      <c r="G9" s="150">
        <v>1190</v>
      </c>
      <c r="H9" s="150">
        <v>12</v>
      </c>
      <c r="I9" s="189">
        <v>14</v>
      </c>
      <c r="J9" s="66"/>
      <c r="K9" s="40" t="s">
        <v>86</v>
      </c>
      <c r="L9" s="441">
        <v>1190</v>
      </c>
      <c r="M9" s="409"/>
      <c r="N9" s="301" t="s">
        <v>86</v>
      </c>
      <c r="O9" s="301" t="s">
        <v>86</v>
      </c>
      <c r="Q9" s="427" t="s">
        <v>772</v>
      </c>
      <c r="R9" s="216">
        <f>COUNTIF($N$7:$N$71,"산지보전")</f>
        <v>0</v>
      </c>
      <c r="S9" s="216">
        <f>SUMIF($K$7:$K$71,"산지보전",$L$7:$L$71)</f>
        <v>0</v>
      </c>
      <c r="T9" s="216">
        <f>SUMIF($K$7:$K$71,"산지보전",$H$7:$H$71)</f>
        <v>0</v>
      </c>
      <c r="U9" s="216">
        <f>COUNTIF($O$7:$O$71,"산지보전")</f>
        <v>0</v>
      </c>
      <c r="V9" s="216">
        <f>SUMIF($K$7:$K$71,"산지보전",$G$7:$G$71)</f>
        <v>0</v>
      </c>
      <c r="W9" s="428">
        <f>SUMIF($K$7:$K$71,"산지보전",$I$7:$I$71)</f>
        <v>0</v>
      </c>
    </row>
    <row r="10" spans="1:23" s="12" customFormat="1" ht="29.25" customHeight="1">
      <c r="A10" s="103" t="s">
        <v>485</v>
      </c>
      <c r="B10" s="63" t="s">
        <v>486</v>
      </c>
      <c r="C10" s="63" t="s">
        <v>487</v>
      </c>
      <c r="D10" s="63" t="s">
        <v>488</v>
      </c>
      <c r="E10" s="149" t="s">
        <v>489</v>
      </c>
      <c r="F10" s="53"/>
      <c r="G10" s="150">
        <v>774</v>
      </c>
      <c r="H10" s="150">
        <v>7</v>
      </c>
      <c r="I10" s="189">
        <v>0</v>
      </c>
      <c r="J10" s="66"/>
      <c r="K10" s="40" t="s">
        <v>86</v>
      </c>
      <c r="L10" s="441">
        <v>774</v>
      </c>
      <c r="M10" s="409"/>
      <c r="N10" s="301" t="s">
        <v>86</v>
      </c>
      <c r="O10" s="301" t="s">
        <v>86</v>
      </c>
      <c r="Q10" s="427" t="s">
        <v>180</v>
      </c>
      <c r="R10" s="216">
        <f>COUNTIF($N$7:$N$71,"사후관리")+COUNTIF($N$7:$N$71,"사후관리 추가")</f>
        <v>4</v>
      </c>
      <c r="S10" s="216">
        <f>SUMIF($K$7:$K$71,"사후관리",$L$7:$L$71)+SUMIF($K$7:$K$71,"사후관리 추가",$L$7:$L$71)</f>
        <v>3917783</v>
      </c>
      <c r="T10" s="216">
        <f>SUMIF($K$7:$K$71,"사후관리",$H$7:$H$71)+SUMIF($K$7:$K$71,"사후관리 추가",$H$7:$H$71)</f>
        <v>2425</v>
      </c>
      <c r="U10" s="216">
        <f>COUNTIF($O$7:$O$71,"사후관리")+COUNTIF($O$7:$O$71,"사후관리 추가")</f>
        <v>4</v>
      </c>
      <c r="V10" s="216">
        <f>SUMIF($K$7:$K$71,"사후관리",$G$7:$G$71)+SUMIF($K$7:$K$71,"사후관리",$G$7:$G$71)</f>
        <v>7756228</v>
      </c>
      <c r="W10" s="428">
        <f>SUMIF($K$7:$K$71,"사후관리",$I$7:$I$71)+SUMIF($K$7:$K$71,"사후관리 추가",$I$7:$I$71)</f>
        <v>2425</v>
      </c>
    </row>
    <row r="11" spans="1:23" s="12" customFormat="1" ht="29.25" customHeight="1" thickBot="1">
      <c r="A11" s="102" t="s">
        <v>485</v>
      </c>
      <c r="B11" s="64" t="s">
        <v>490</v>
      </c>
      <c r="C11" s="64" t="s">
        <v>491</v>
      </c>
      <c r="D11" s="64" t="s">
        <v>492</v>
      </c>
      <c r="E11" s="105" t="s">
        <v>493</v>
      </c>
      <c r="F11" s="54"/>
      <c r="G11" s="151">
        <v>5028</v>
      </c>
      <c r="H11" s="151">
        <v>305</v>
      </c>
      <c r="I11" s="190">
        <v>357</v>
      </c>
      <c r="J11" s="168"/>
      <c r="K11" s="43" t="s">
        <v>86</v>
      </c>
      <c r="L11" s="441">
        <v>5028</v>
      </c>
      <c r="M11" s="409"/>
      <c r="N11" s="301" t="s">
        <v>86</v>
      </c>
      <c r="O11" s="301" t="s">
        <v>86</v>
      </c>
      <c r="Q11" s="427" t="s">
        <v>773</v>
      </c>
      <c r="R11" s="216">
        <f>COUNTIF($N$7:$N$71,"산사태예방")</f>
        <v>0</v>
      </c>
      <c r="S11" s="216">
        <f>SUMIF($K$7:$K$71,"산사태예방",$L$7:$L$71)</f>
        <v>0</v>
      </c>
      <c r="T11" s="216">
        <f>SUMIF($K$7:$K$71,"산사태예방",$H$7:$H$71)</f>
        <v>0</v>
      </c>
      <c r="U11" s="216">
        <f>COUNTIF($O$7:$O$71,"산사태예방")</f>
        <v>0</v>
      </c>
      <c r="V11" s="216">
        <f>SUMIF($K$7:$K$71,"산사태예방",$G$7:$G$71)</f>
        <v>0</v>
      </c>
      <c r="W11" s="428">
        <f>SUMIF($K$7:$K$71,"산사태예방",$I$7:$I$71)</f>
        <v>0</v>
      </c>
    </row>
    <row r="12" spans="1:23" s="12" customFormat="1" ht="29.25" customHeight="1">
      <c r="A12" s="101" t="s">
        <v>485</v>
      </c>
      <c r="B12" s="70" t="s">
        <v>494</v>
      </c>
      <c r="C12" s="70" t="s">
        <v>495</v>
      </c>
      <c r="D12" s="70" t="s">
        <v>496</v>
      </c>
      <c r="E12" s="108" t="s">
        <v>497</v>
      </c>
      <c r="F12" s="344"/>
      <c r="G12" s="165">
        <v>68308</v>
      </c>
      <c r="H12" s="165">
        <v>1009</v>
      </c>
      <c r="I12" s="215">
        <v>1019</v>
      </c>
      <c r="J12" s="391" t="s">
        <v>233</v>
      </c>
      <c r="K12" s="39" t="s">
        <v>158</v>
      </c>
      <c r="L12" s="441">
        <v>68308</v>
      </c>
      <c r="M12" s="409"/>
      <c r="N12" s="301" t="s">
        <v>158</v>
      </c>
      <c r="O12" s="301" t="s">
        <v>158</v>
      </c>
      <c r="Q12" s="427" t="s">
        <v>774</v>
      </c>
      <c r="R12" s="216">
        <f>COUNTIF($N$7:$N$71,"산지사방")</f>
        <v>0</v>
      </c>
      <c r="S12" s="216">
        <f>SUMIF($K$7:$K$71,"산지사방",$L$7:$L$71)</f>
        <v>0</v>
      </c>
      <c r="T12" s="216">
        <f>SUMIF($K$7:$K$71,"산지사방",$H$7:$H$71)</f>
        <v>0</v>
      </c>
      <c r="U12" s="216">
        <f>COUNTIF($O$7:$O$71,"산지사방")</f>
        <v>0</v>
      </c>
      <c r="V12" s="216">
        <f>SUMIF($K$7:$K$71,"산지사방",$G$7:$G$71)</f>
        <v>0</v>
      </c>
      <c r="W12" s="428">
        <f>SUMIF($K$7:$K$71,"산지사방",$I$7:$I$71)</f>
        <v>0</v>
      </c>
    </row>
    <row r="13" spans="1:23" s="12" customFormat="1" ht="29.25" customHeight="1">
      <c r="A13" s="103" t="s">
        <v>485</v>
      </c>
      <c r="B13" s="63" t="s">
        <v>498</v>
      </c>
      <c r="C13" s="63" t="s">
        <v>499</v>
      </c>
      <c r="D13" s="63" t="s">
        <v>500</v>
      </c>
      <c r="E13" s="149" t="s">
        <v>452</v>
      </c>
      <c r="F13" s="53"/>
      <c r="G13" s="150">
        <v>552</v>
      </c>
      <c r="H13" s="150">
        <v>12</v>
      </c>
      <c r="I13" s="189">
        <v>12</v>
      </c>
      <c r="J13" s="66"/>
      <c r="K13" s="40" t="s">
        <v>158</v>
      </c>
      <c r="L13" s="441">
        <v>552</v>
      </c>
      <c r="M13" s="409"/>
      <c r="N13" s="301" t="s">
        <v>158</v>
      </c>
      <c r="O13" s="301" t="s">
        <v>158</v>
      </c>
      <c r="Q13" s="427" t="s">
        <v>775</v>
      </c>
      <c r="R13" s="216">
        <f>COUNTIF($N$7:$N$71,"사방댐")</f>
        <v>16</v>
      </c>
      <c r="S13" s="216">
        <f>SUMIF($K$7:$K$71,"사방댐",$L$7:$L$71)</f>
        <v>5514476</v>
      </c>
      <c r="T13" s="216">
        <f>SUMIF($K$7:$K$71,"사방댐",$H$7:$H$71)</f>
        <v>4487</v>
      </c>
      <c r="U13" s="216">
        <f>COUNTIF($O$7:$O$71,"사방댐")</f>
        <v>16</v>
      </c>
      <c r="V13" s="216">
        <f>SUMIF($K$7:$K$71,"사방댐",$G$7:$G$71)</f>
        <v>5514476</v>
      </c>
      <c r="W13" s="428">
        <f>SUMIF($K$7:$K$71,"사방댐",$I$7:$I$71)</f>
        <v>4323</v>
      </c>
    </row>
    <row r="14" spans="1:23" s="12" customFormat="1" ht="29.25" customHeight="1">
      <c r="A14" s="103" t="s">
        <v>485</v>
      </c>
      <c r="B14" s="63" t="s">
        <v>498</v>
      </c>
      <c r="C14" s="63" t="s">
        <v>499</v>
      </c>
      <c r="D14" s="63" t="s">
        <v>501</v>
      </c>
      <c r="E14" s="149" t="s">
        <v>258</v>
      </c>
      <c r="F14" s="53"/>
      <c r="G14" s="150">
        <v>225</v>
      </c>
      <c r="H14" s="150">
        <v>9</v>
      </c>
      <c r="I14" s="189">
        <v>9</v>
      </c>
      <c r="J14" s="66"/>
      <c r="K14" s="40" t="s">
        <v>158</v>
      </c>
      <c r="L14" s="441">
        <v>225</v>
      </c>
      <c r="M14" s="409"/>
      <c r="N14" s="301" t="s">
        <v>158</v>
      </c>
      <c r="O14" s="301" t="s">
        <v>158</v>
      </c>
      <c r="Q14" s="427" t="s">
        <v>776</v>
      </c>
      <c r="R14" s="216">
        <f>COUNTIF($N$7:$N$71,"계류보전")</f>
        <v>15</v>
      </c>
      <c r="S14" s="216">
        <f>SUMIF($K$7:$K$71,"계류보전",$L$7:$L$71)</f>
        <v>362958</v>
      </c>
      <c r="T14" s="216">
        <f>SUMIF($K$7:$K$71,"계류보전",$H$7:$H$71)</f>
        <v>3211</v>
      </c>
      <c r="U14" s="216">
        <f>COUNTIF($O$7:$O$71,"계류보전")</f>
        <v>15</v>
      </c>
      <c r="V14" s="216">
        <f>SUMIF($K$7:$K$71,"계류보전",$G$7:$G$71)</f>
        <v>362958</v>
      </c>
      <c r="W14" s="428">
        <f>SUMIF($K$7:$K$71,"계류보전",$I$7:$I$71)</f>
        <v>3243</v>
      </c>
    </row>
    <row r="15" spans="1:23" s="12" customFormat="1" ht="29.25" customHeight="1" thickBot="1">
      <c r="A15" s="102" t="s">
        <v>485</v>
      </c>
      <c r="B15" s="64" t="s">
        <v>498</v>
      </c>
      <c r="C15" s="64" t="s">
        <v>499</v>
      </c>
      <c r="D15" s="64" t="s">
        <v>502</v>
      </c>
      <c r="E15" s="105" t="s">
        <v>258</v>
      </c>
      <c r="F15" s="54"/>
      <c r="G15" s="151">
        <v>198</v>
      </c>
      <c r="H15" s="151">
        <v>32</v>
      </c>
      <c r="I15" s="190">
        <v>32</v>
      </c>
      <c r="J15" s="168"/>
      <c r="K15" s="43" t="s">
        <v>158</v>
      </c>
      <c r="L15" s="441">
        <v>198</v>
      </c>
      <c r="M15" s="409"/>
      <c r="N15" s="301" t="s">
        <v>158</v>
      </c>
      <c r="O15" s="301" t="s">
        <v>158</v>
      </c>
      <c r="Q15" s="429"/>
      <c r="R15" s="430">
        <f t="shared" ref="R15:W15" si="0">SUM(R8:R14)</f>
        <v>35</v>
      </c>
      <c r="S15" s="430">
        <f t="shared" si="0"/>
        <v>9795217</v>
      </c>
      <c r="T15" s="431">
        <f t="shared" si="0"/>
        <v>10123</v>
      </c>
      <c r="U15" s="432">
        <f t="shared" si="0"/>
        <v>35</v>
      </c>
      <c r="V15" s="433">
        <f t="shared" si="0"/>
        <v>13633662</v>
      </c>
      <c r="W15" s="434">
        <f t="shared" si="0"/>
        <v>9991</v>
      </c>
    </row>
    <row r="16" spans="1:23" s="12" customFormat="1" ht="29.25" customHeight="1">
      <c r="A16" s="101" t="s">
        <v>485</v>
      </c>
      <c r="B16" s="70" t="s">
        <v>503</v>
      </c>
      <c r="C16" s="70" t="s">
        <v>504</v>
      </c>
      <c r="D16" s="70" t="s">
        <v>303</v>
      </c>
      <c r="E16" s="108" t="s">
        <v>258</v>
      </c>
      <c r="F16" s="344"/>
      <c r="G16" s="165">
        <v>326876</v>
      </c>
      <c r="H16" s="165">
        <v>290</v>
      </c>
      <c r="I16" s="215">
        <v>246</v>
      </c>
      <c r="J16" s="391" t="s">
        <v>236</v>
      </c>
      <c r="K16" s="39" t="s">
        <v>181</v>
      </c>
      <c r="L16" s="441">
        <v>326876</v>
      </c>
      <c r="M16" s="409"/>
      <c r="N16" s="301" t="s">
        <v>181</v>
      </c>
      <c r="O16" s="301" t="s">
        <v>181</v>
      </c>
    </row>
    <row r="17" spans="1:15" s="12" customFormat="1" ht="29.25" customHeight="1" thickBot="1">
      <c r="A17" s="102" t="s">
        <v>39</v>
      </c>
      <c r="B17" s="64" t="s">
        <v>503</v>
      </c>
      <c r="C17" s="64" t="s">
        <v>504</v>
      </c>
      <c r="D17" s="64" t="s">
        <v>505</v>
      </c>
      <c r="E17" s="105" t="s">
        <v>174</v>
      </c>
      <c r="F17" s="54"/>
      <c r="G17" s="151">
        <v>12174</v>
      </c>
      <c r="H17" s="151">
        <v>340</v>
      </c>
      <c r="I17" s="190">
        <v>266</v>
      </c>
      <c r="J17" s="168"/>
      <c r="K17" s="43" t="s">
        <v>181</v>
      </c>
      <c r="L17" s="441">
        <v>12174</v>
      </c>
      <c r="M17" s="409"/>
      <c r="N17" s="301" t="s">
        <v>181</v>
      </c>
      <c r="O17" s="301" t="s">
        <v>181</v>
      </c>
    </row>
    <row r="18" spans="1:15" ht="29.25" hidden="1" customHeight="1">
      <c r="A18" s="101" t="s">
        <v>39</v>
      </c>
      <c r="B18" s="70" t="s">
        <v>503</v>
      </c>
      <c r="C18" s="70" t="s">
        <v>506</v>
      </c>
      <c r="D18" s="70" t="s">
        <v>507</v>
      </c>
      <c r="E18" s="108" t="s">
        <v>258</v>
      </c>
      <c r="F18" s="344"/>
      <c r="G18" s="165">
        <v>6586</v>
      </c>
      <c r="H18" s="165">
        <v>560</v>
      </c>
      <c r="I18" s="280">
        <v>560</v>
      </c>
      <c r="J18" s="391" t="s">
        <v>198</v>
      </c>
      <c r="K18" s="39" t="s">
        <v>181</v>
      </c>
      <c r="L18" s="441">
        <v>6586</v>
      </c>
      <c r="M18" s="50"/>
      <c r="N18" s="301" t="s">
        <v>181</v>
      </c>
      <c r="O18" s="301" t="s">
        <v>181</v>
      </c>
    </row>
    <row r="19" spans="1:15" ht="29.25" hidden="1" customHeight="1">
      <c r="A19" s="103" t="s">
        <v>39</v>
      </c>
      <c r="B19" s="63" t="s">
        <v>503</v>
      </c>
      <c r="C19" s="63" t="s">
        <v>506</v>
      </c>
      <c r="D19" s="63" t="s">
        <v>508</v>
      </c>
      <c r="E19" s="149" t="s">
        <v>258</v>
      </c>
      <c r="F19" s="53"/>
      <c r="G19" s="150">
        <v>8845</v>
      </c>
      <c r="H19" s="150">
        <v>20</v>
      </c>
      <c r="I19" s="214">
        <v>20</v>
      </c>
      <c r="J19" s="66"/>
      <c r="K19" s="40" t="s">
        <v>181</v>
      </c>
      <c r="L19" s="441">
        <v>8845</v>
      </c>
      <c r="M19" s="50"/>
      <c r="N19" s="301" t="s">
        <v>181</v>
      </c>
      <c r="O19" s="301" t="s">
        <v>181</v>
      </c>
    </row>
    <row r="20" spans="1:15" ht="29.25" hidden="1" customHeight="1" thickBot="1">
      <c r="A20" s="102" t="s">
        <v>39</v>
      </c>
      <c r="B20" s="64" t="s">
        <v>503</v>
      </c>
      <c r="C20" s="64" t="s">
        <v>506</v>
      </c>
      <c r="D20" s="64" t="s">
        <v>509</v>
      </c>
      <c r="E20" s="105" t="s">
        <v>174</v>
      </c>
      <c r="F20" s="54"/>
      <c r="G20" s="151">
        <v>9456</v>
      </c>
      <c r="H20" s="151">
        <v>287</v>
      </c>
      <c r="I20" s="220">
        <v>287</v>
      </c>
      <c r="J20" s="168"/>
      <c r="K20" s="43" t="s">
        <v>181</v>
      </c>
      <c r="L20" s="441">
        <v>9456</v>
      </c>
      <c r="M20" s="50"/>
      <c r="N20" s="301" t="s">
        <v>181</v>
      </c>
      <c r="O20" s="301" t="s">
        <v>181</v>
      </c>
    </row>
    <row r="21" spans="1:15" ht="29.25" hidden="1" customHeight="1">
      <c r="A21" s="101" t="s">
        <v>485</v>
      </c>
      <c r="B21" s="70" t="s">
        <v>510</v>
      </c>
      <c r="C21" s="70" t="s">
        <v>511</v>
      </c>
      <c r="D21" s="70" t="s">
        <v>355</v>
      </c>
      <c r="E21" s="108" t="s">
        <v>497</v>
      </c>
      <c r="F21" s="344"/>
      <c r="G21" s="165">
        <v>208669</v>
      </c>
      <c r="H21" s="165">
        <v>113</v>
      </c>
      <c r="I21" s="280">
        <v>113</v>
      </c>
      <c r="J21" s="391" t="s">
        <v>241</v>
      </c>
      <c r="K21" s="39" t="s">
        <v>181</v>
      </c>
      <c r="L21" s="441">
        <v>208669</v>
      </c>
      <c r="M21" s="50"/>
      <c r="N21" s="301" t="s">
        <v>181</v>
      </c>
      <c r="O21" s="301" t="s">
        <v>181</v>
      </c>
    </row>
    <row r="22" spans="1:15" ht="29.25" hidden="1" customHeight="1">
      <c r="A22" s="103" t="s">
        <v>39</v>
      </c>
      <c r="B22" s="63" t="s">
        <v>512</v>
      </c>
      <c r="C22" s="63" t="s">
        <v>513</v>
      </c>
      <c r="D22" s="63" t="s">
        <v>514</v>
      </c>
      <c r="E22" s="149" t="s">
        <v>515</v>
      </c>
      <c r="F22" s="53"/>
      <c r="G22" s="150">
        <v>483</v>
      </c>
      <c r="H22" s="150">
        <v>33</v>
      </c>
      <c r="I22" s="214">
        <v>33</v>
      </c>
      <c r="J22" s="66"/>
      <c r="K22" s="40" t="s">
        <v>181</v>
      </c>
      <c r="L22" s="441">
        <v>483</v>
      </c>
      <c r="M22" s="50"/>
      <c r="N22" s="301" t="s">
        <v>181</v>
      </c>
      <c r="O22" s="301" t="s">
        <v>181</v>
      </c>
    </row>
    <row r="23" spans="1:15" ht="29.25" hidden="1" customHeight="1">
      <c r="A23" s="103" t="s">
        <v>39</v>
      </c>
      <c r="B23" s="63" t="s">
        <v>512</v>
      </c>
      <c r="C23" s="63" t="s">
        <v>513</v>
      </c>
      <c r="D23" s="63" t="s">
        <v>516</v>
      </c>
      <c r="E23" s="149" t="s">
        <v>517</v>
      </c>
      <c r="F23" s="53"/>
      <c r="G23" s="150">
        <v>466</v>
      </c>
      <c r="H23" s="150">
        <v>114</v>
      </c>
      <c r="I23" s="214">
        <v>114</v>
      </c>
      <c r="J23" s="66"/>
      <c r="K23" s="40" t="s">
        <v>181</v>
      </c>
      <c r="L23" s="441">
        <v>466</v>
      </c>
      <c r="M23" s="50"/>
      <c r="N23" s="301" t="s">
        <v>181</v>
      </c>
      <c r="O23" s="301" t="s">
        <v>181</v>
      </c>
    </row>
    <row r="24" spans="1:15" s="12" customFormat="1" ht="29.25" hidden="1" customHeight="1">
      <c r="A24" s="103" t="s">
        <v>39</v>
      </c>
      <c r="B24" s="63" t="s">
        <v>510</v>
      </c>
      <c r="C24" s="63" t="s">
        <v>511</v>
      </c>
      <c r="D24" s="63" t="s">
        <v>518</v>
      </c>
      <c r="E24" s="149" t="s">
        <v>411</v>
      </c>
      <c r="F24" s="53"/>
      <c r="G24" s="150">
        <v>40307</v>
      </c>
      <c r="H24" s="150">
        <v>781</v>
      </c>
      <c r="I24" s="214">
        <v>781</v>
      </c>
      <c r="J24" s="66"/>
      <c r="K24" s="40" t="s">
        <v>181</v>
      </c>
      <c r="L24" s="441">
        <v>40307</v>
      </c>
      <c r="M24" s="409"/>
      <c r="N24" s="301" t="s">
        <v>181</v>
      </c>
      <c r="O24" s="301" t="s">
        <v>181</v>
      </c>
    </row>
    <row r="25" spans="1:15" s="12" customFormat="1" ht="29.25" hidden="1" customHeight="1" thickBot="1">
      <c r="A25" s="102" t="s">
        <v>39</v>
      </c>
      <c r="B25" s="64" t="s">
        <v>510</v>
      </c>
      <c r="C25" s="64" t="s">
        <v>519</v>
      </c>
      <c r="D25" s="64" t="s">
        <v>520</v>
      </c>
      <c r="E25" s="105" t="s">
        <v>258</v>
      </c>
      <c r="F25" s="54"/>
      <c r="G25" s="151">
        <v>174324</v>
      </c>
      <c r="H25" s="151">
        <v>306</v>
      </c>
      <c r="I25" s="220">
        <v>306</v>
      </c>
      <c r="J25" s="168"/>
      <c r="K25" s="43" t="s">
        <v>181</v>
      </c>
      <c r="L25" s="441">
        <v>174324</v>
      </c>
      <c r="M25" s="409"/>
      <c r="N25" s="301" t="s">
        <v>181</v>
      </c>
      <c r="O25" s="301" t="s">
        <v>181</v>
      </c>
    </row>
    <row r="26" spans="1:15" s="12" customFormat="1" ht="29.25" hidden="1" customHeight="1" thickBot="1">
      <c r="A26" s="169" t="s">
        <v>485</v>
      </c>
      <c r="B26" s="170" t="s">
        <v>521</v>
      </c>
      <c r="C26" s="170" t="s">
        <v>522</v>
      </c>
      <c r="D26" s="170" t="s">
        <v>523</v>
      </c>
      <c r="E26" s="159" t="s">
        <v>497</v>
      </c>
      <c r="F26" s="116"/>
      <c r="G26" s="160">
        <v>3792346</v>
      </c>
      <c r="H26" s="160">
        <v>931</v>
      </c>
      <c r="I26" s="281">
        <v>931</v>
      </c>
      <c r="J26" s="172" t="s">
        <v>244</v>
      </c>
      <c r="K26" s="45" t="s">
        <v>181</v>
      </c>
      <c r="L26" s="441">
        <v>3792346</v>
      </c>
      <c r="M26" s="409"/>
      <c r="N26" s="301" t="s">
        <v>181</v>
      </c>
      <c r="O26" s="301" t="s">
        <v>181</v>
      </c>
    </row>
    <row r="27" spans="1:15" s="12" customFormat="1" ht="29.25" hidden="1" customHeight="1">
      <c r="A27" s="101" t="s">
        <v>39</v>
      </c>
      <c r="B27" s="70" t="s">
        <v>512</v>
      </c>
      <c r="C27" s="70" t="s">
        <v>524</v>
      </c>
      <c r="D27" s="70" t="s">
        <v>525</v>
      </c>
      <c r="E27" s="108" t="s">
        <v>493</v>
      </c>
      <c r="F27" s="344"/>
      <c r="G27" s="165">
        <v>63739</v>
      </c>
      <c r="H27" s="165">
        <v>993</v>
      </c>
      <c r="I27" s="280">
        <v>993</v>
      </c>
      <c r="J27" s="391" t="s">
        <v>246</v>
      </c>
      <c r="K27" s="39" t="s">
        <v>158</v>
      </c>
      <c r="L27" s="441">
        <v>63739</v>
      </c>
      <c r="M27" s="409"/>
      <c r="N27" s="301" t="s">
        <v>158</v>
      </c>
      <c r="O27" s="301" t="s">
        <v>158</v>
      </c>
    </row>
    <row r="28" spans="1:15" s="12" customFormat="1" ht="29.25" hidden="1" customHeight="1">
      <c r="A28" s="103" t="s">
        <v>39</v>
      </c>
      <c r="B28" s="63" t="s">
        <v>512</v>
      </c>
      <c r="C28" s="63" t="s">
        <v>524</v>
      </c>
      <c r="D28" s="63" t="s">
        <v>526</v>
      </c>
      <c r="E28" s="149" t="s">
        <v>517</v>
      </c>
      <c r="F28" s="53"/>
      <c r="G28" s="150">
        <v>638</v>
      </c>
      <c r="H28" s="150">
        <v>4</v>
      </c>
      <c r="I28" s="214">
        <v>4</v>
      </c>
      <c r="J28" s="66"/>
      <c r="K28" s="40" t="s">
        <v>158</v>
      </c>
      <c r="L28" s="441">
        <v>638</v>
      </c>
      <c r="M28" s="409"/>
      <c r="N28" s="301" t="s">
        <v>158</v>
      </c>
      <c r="O28" s="301" t="s">
        <v>158</v>
      </c>
    </row>
    <row r="29" spans="1:15" s="12" customFormat="1" ht="29.25" hidden="1" customHeight="1">
      <c r="A29" s="103" t="s">
        <v>39</v>
      </c>
      <c r="B29" s="63" t="s">
        <v>510</v>
      </c>
      <c r="C29" s="63" t="s">
        <v>527</v>
      </c>
      <c r="D29" s="63" t="s">
        <v>528</v>
      </c>
      <c r="E29" s="149" t="s">
        <v>452</v>
      </c>
      <c r="F29" s="53"/>
      <c r="G29" s="150">
        <v>1993</v>
      </c>
      <c r="H29" s="150">
        <v>71</v>
      </c>
      <c r="I29" s="214">
        <v>71</v>
      </c>
      <c r="J29" s="66"/>
      <c r="K29" s="40" t="s">
        <v>158</v>
      </c>
      <c r="L29" s="441">
        <v>1993</v>
      </c>
      <c r="M29" s="409"/>
      <c r="N29" s="301" t="s">
        <v>158</v>
      </c>
      <c r="O29" s="301" t="s">
        <v>158</v>
      </c>
    </row>
    <row r="30" spans="1:15" s="12" customFormat="1" ht="29.25" hidden="1" customHeight="1" thickBot="1">
      <c r="A30" s="102" t="s">
        <v>39</v>
      </c>
      <c r="B30" s="64" t="s">
        <v>510</v>
      </c>
      <c r="C30" s="64" t="s">
        <v>527</v>
      </c>
      <c r="D30" s="64" t="s">
        <v>529</v>
      </c>
      <c r="E30" s="105" t="s">
        <v>452</v>
      </c>
      <c r="F30" s="54"/>
      <c r="G30" s="151">
        <v>407</v>
      </c>
      <c r="H30" s="151">
        <v>3</v>
      </c>
      <c r="I30" s="220">
        <v>3</v>
      </c>
      <c r="J30" s="168"/>
      <c r="K30" s="43" t="s">
        <v>158</v>
      </c>
      <c r="L30" s="441">
        <v>407</v>
      </c>
      <c r="M30" s="409"/>
      <c r="N30" s="301" t="s">
        <v>158</v>
      </c>
      <c r="O30" s="301" t="s">
        <v>158</v>
      </c>
    </row>
    <row r="31" spans="1:15" s="12" customFormat="1" ht="29.25" customHeight="1">
      <c r="A31" s="101" t="s">
        <v>485</v>
      </c>
      <c r="B31" s="70" t="s">
        <v>486</v>
      </c>
      <c r="C31" s="70" t="s">
        <v>530</v>
      </c>
      <c r="D31" s="70" t="s">
        <v>531</v>
      </c>
      <c r="E31" s="108" t="s">
        <v>411</v>
      </c>
      <c r="F31" s="344"/>
      <c r="G31" s="165">
        <v>10691</v>
      </c>
      <c r="H31" s="165">
        <v>958</v>
      </c>
      <c r="I31" s="215">
        <v>973</v>
      </c>
      <c r="J31" s="391" t="s">
        <v>247</v>
      </c>
      <c r="K31" s="39" t="s">
        <v>158</v>
      </c>
      <c r="L31" s="441">
        <v>10691</v>
      </c>
      <c r="M31" s="409"/>
      <c r="N31" s="301" t="s">
        <v>158</v>
      </c>
      <c r="O31" s="301" t="s">
        <v>158</v>
      </c>
    </row>
    <row r="32" spans="1:15" s="12" customFormat="1" ht="29.25" customHeight="1">
      <c r="A32" s="103" t="s">
        <v>485</v>
      </c>
      <c r="B32" s="63" t="s">
        <v>486</v>
      </c>
      <c r="C32" s="63" t="s">
        <v>530</v>
      </c>
      <c r="D32" s="63" t="s">
        <v>418</v>
      </c>
      <c r="E32" s="149" t="s">
        <v>258</v>
      </c>
      <c r="F32" s="53"/>
      <c r="G32" s="150">
        <v>38479</v>
      </c>
      <c r="H32" s="150">
        <v>56</v>
      </c>
      <c r="I32" s="189">
        <v>63</v>
      </c>
      <c r="J32" s="66"/>
      <c r="K32" s="40" t="s">
        <v>158</v>
      </c>
      <c r="L32" s="441">
        <v>38479</v>
      </c>
      <c r="M32" s="409"/>
      <c r="N32" s="301" t="s">
        <v>158</v>
      </c>
      <c r="O32" s="301" t="s">
        <v>158</v>
      </c>
    </row>
    <row r="33" spans="1:15" s="12" customFormat="1" ht="29.25" customHeight="1">
      <c r="A33" s="103" t="s">
        <v>39</v>
      </c>
      <c r="B33" s="63" t="s">
        <v>532</v>
      </c>
      <c r="C33" s="63" t="s">
        <v>530</v>
      </c>
      <c r="D33" s="63" t="s">
        <v>533</v>
      </c>
      <c r="E33" s="149" t="s">
        <v>452</v>
      </c>
      <c r="F33" s="53"/>
      <c r="G33" s="150">
        <v>354</v>
      </c>
      <c r="H33" s="150">
        <v>4</v>
      </c>
      <c r="I33" s="189">
        <v>4</v>
      </c>
      <c r="J33" s="66"/>
      <c r="K33" s="40" t="s">
        <v>158</v>
      </c>
      <c r="L33" s="441">
        <v>354</v>
      </c>
      <c r="M33" s="409"/>
      <c r="N33" s="301" t="s">
        <v>158</v>
      </c>
      <c r="O33" s="301" t="s">
        <v>158</v>
      </c>
    </row>
    <row r="34" spans="1:15" s="12" customFormat="1" ht="29.25" customHeight="1">
      <c r="A34" s="103" t="s">
        <v>39</v>
      </c>
      <c r="B34" s="63" t="s">
        <v>532</v>
      </c>
      <c r="C34" s="63" t="s">
        <v>530</v>
      </c>
      <c r="D34" s="63" t="s">
        <v>534</v>
      </c>
      <c r="E34" s="149" t="s">
        <v>452</v>
      </c>
      <c r="F34" s="53"/>
      <c r="G34" s="150">
        <v>942</v>
      </c>
      <c r="H34" s="150">
        <v>5</v>
      </c>
      <c r="I34" s="189">
        <v>5</v>
      </c>
      <c r="J34" s="66"/>
      <c r="K34" s="40" t="s">
        <v>158</v>
      </c>
      <c r="L34" s="441">
        <v>942</v>
      </c>
      <c r="M34" s="409"/>
      <c r="N34" s="301" t="s">
        <v>158</v>
      </c>
      <c r="O34" s="301" t="s">
        <v>158</v>
      </c>
    </row>
    <row r="35" spans="1:15" s="12" customFormat="1" ht="29.25" customHeight="1">
      <c r="A35" s="103" t="s">
        <v>39</v>
      </c>
      <c r="B35" s="63" t="s">
        <v>532</v>
      </c>
      <c r="C35" s="63" t="s">
        <v>530</v>
      </c>
      <c r="D35" s="63" t="s">
        <v>535</v>
      </c>
      <c r="E35" s="149" t="s">
        <v>497</v>
      </c>
      <c r="F35" s="53"/>
      <c r="G35" s="150">
        <v>41851</v>
      </c>
      <c r="H35" s="150">
        <v>4</v>
      </c>
      <c r="I35" s="189">
        <v>4</v>
      </c>
      <c r="J35" s="66"/>
      <c r="K35" s="40" t="s">
        <v>158</v>
      </c>
      <c r="L35" s="441">
        <v>41851</v>
      </c>
      <c r="M35" s="409"/>
      <c r="N35" s="301" t="s">
        <v>158</v>
      </c>
      <c r="O35" s="301" t="s">
        <v>158</v>
      </c>
    </row>
    <row r="36" spans="1:15" s="12" customFormat="1" ht="29.25" customHeight="1">
      <c r="A36" s="103" t="s">
        <v>39</v>
      </c>
      <c r="B36" s="63" t="s">
        <v>536</v>
      </c>
      <c r="C36" s="63" t="s">
        <v>537</v>
      </c>
      <c r="D36" s="63" t="s">
        <v>538</v>
      </c>
      <c r="E36" s="149" t="s">
        <v>497</v>
      </c>
      <c r="F36" s="53"/>
      <c r="G36" s="150">
        <v>133669</v>
      </c>
      <c r="H36" s="150">
        <v>11</v>
      </c>
      <c r="I36" s="189">
        <v>11</v>
      </c>
      <c r="J36" s="66"/>
      <c r="K36" s="40" t="s">
        <v>158</v>
      </c>
      <c r="L36" s="441">
        <v>133669</v>
      </c>
      <c r="M36" s="409"/>
      <c r="N36" s="301" t="s">
        <v>158</v>
      </c>
      <c r="O36" s="301" t="s">
        <v>158</v>
      </c>
    </row>
    <row r="37" spans="1:15" s="12" customFormat="1" ht="29.25" customHeight="1" thickBot="1">
      <c r="A37" s="102" t="s">
        <v>39</v>
      </c>
      <c r="B37" s="64" t="s">
        <v>536</v>
      </c>
      <c r="C37" s="64" t="s">
        <v>537</v>
      </c>
      <c r="D37" s="64" t="s">
        <v>539</v>
      </c>
      <c r="E37" s="105" t="s">
        <v>515</v>
      </c>
      <c r="F37" s="54"/>
      <c r="G37" s="151">
        <v>912</v>
      </c>
      <c r="H37" s="151">
        <v>40</v>
      </c>
      <c r="I37" s="190">
        <v>40</v>
      </c>
      <c r="J37" s="168"/>
      <c r="K37" s="43" t="s">
        <v>158</v>
      </c>
      <c r="L37" s="441">
        <v>912</v>
      </c>
      <c r="M37" s="409"/>
      <c r="N37" s="301" t="s">
        <v>158</v>
      </c>
      <c r="O37" s="301" t="s">
        <v>158</v>
      </c>
    </row>
    <row r="38" spans="1:15" s="12" customFormat="1" ht="29.25" hidden="1" customHeight="1" thickBot="1">
      <c r="A38" s="169" t="s">
        <v>485</v>
      </c>
      <c r="B38" s="170" t="s">
        <v>521</v>
      </c>
      <c r="C38" s="170" t="s">
        <v>522</v>
      </c>
      <c r="D38" s="170" t="s">
        <v>523</v>
      </c>
      <c r="E38" s="159" t="s">
        <v>497</v>
      </c>
      <c r="F38" s="116"/>
      <c r="G38" s="160">
        <v>3792346</v>
      </c>
      <c r="H38" s="160">
        <v>1572</v>
      </c>
      <c r="I38" s="281">
        <v>1572</v>
      </c>
      <c r="J38" s="172" t="s">
        <v>248</v>
      </c>
      <c r="K38" s="45" t="s">
        <v>180</v>
      </c>
      <c r="L38" s="441">
        <v>3792346</v>
      </c>
      <c r="M38" s="409"/>
      <c r="N38" s="301" t="s">
        <v>180</v>
      </c>
      <c r="O38" s="301" t="s">
        <v>180</v>
      </c>
    </row>
    <row r="39" spans="1:15" ht="29.25" hidden="1" customHeight="1">
      <c r="A39" s="101" t="s">
        <v>39</v>
      </c>
      <c r="B39" s="70" t="s">
        <v>540</v>
      </c>
      <c r="C39" s="70" t="s">
        <v>541</v>
      </c>
      <c r="D39" s="70" t="s">
        <v>542</v>
      </c>
      <c r="E39" s="108" t="s">
        <v>489</v>
      </c>
      <c r="F39" s="344"/>
      <c r="G39" s="165">
        <v>1531</v>
      </c>
      <c r="H39" s="165">
        <v>146</v>
      </c>
      <c r="I39" s="280">
        <v>146</v>
      </c>
      <c r="J39" s="391" t="s">
        <v>249</v>
      </c>
      <c r="K39" s="39" t="s">
        <v>180</v>
      </c>
      <c r="L39" s="441">
        <v>1531</v>
      </c>
      <c r="M39" s="50"/>
      <c r="N39" s="301" t="s">
        <v>180</v>
      </c>
      <c r="O39" s="301" t="s">
        <v>180</v>
      </c>
    </row>
    <row r="40" spans="1:15" ht="29.25" hidden="1" customHeight="1" thickBot="1">
      <c r="A40" s="102" t="s">
        <v>485</v>
      </c>
      <c r="B40" s="64" t="s">
        <v>540</v>
      </c>
      <c r="C40" s="64" t="s">
        <v>541</v>
      </c>
      <c r="D40" s="64" t="s">
        <v>543</v>
      </c>
      <c r="E40" s="105" t="s">
        <v>493</v>
      </c>
      <c r="F40" s="54"/>
      <c r="G40" s="151">
        <v>84237</v>
      </c>
      <c r="H40" s="151">
        <v>66</v>
      </c>
      <c r="I40" s="220">
        <v>66</v>
      </c>
      <c r="J40" s="168"/>
      <c r="K40" s="43" t="s">
        <v>180</v>
      </c>
      <c r="L40" s="441">
        <v>84237</v>
      </c>
      <c r="M40" s="50"/>
      <c r="N40" s="301" t="s">
        <v>180</v>
      </c>
      <c r="O40" s="301" t="s">
        <v>180</v>
      </c>
    </row>
    <row r="41" spans="1:15" ht="29.25" hidden="1" customHeight="1" thickBot="1">
      <c r="A41" s="169" t="s">
        <v>485</v>
      </c>
      <c r="B41" s="170" t="s">
        <v>503</v>
      </c>
      <c r="C41" s="170" t="s">
        <v>544</v>
      </c>
      <c r="D41" s="170" t="s">
        <v>545</v>
      </c>
      <c r="E41" s="159" t="s">
        <v>258</v>
      </c>
      <c r="F41" s="116"/>
      <c r="G41" s="160">
        <v>39669</v>
      </c>
      <c r="H41" s="160">
        <v>641</v>
      </c>
      <c r="I41" s="281">
        <v>641</v>
      </c>
      <c r="J41" s="172" t="s">
        <v>250</v>
      </c>
      <c r="K41" s="45" t="s">
        <v>230</v>
      </c>
      <c r="L41" s="441">
        <v>39669</v>
      </c>
      <c r="M41" s="50"/>
      <c r="N41" s="301" t="s">
        <v>230</v>
      </c>
      <c r="O41" s="301" t="s">
        <v>230</v>
      </c>
    </row>
    <row r="42" spans="1:15" ht="21.75" customHeight="1">
      <c r="A42" s="97"/>
      <c r="B42" s="97"/>
      <c r="C42" s="97"/>
      <c r="H42" s="2"/>
      <c r="I42" s="77"/>
    </row>
    <row r="43" spans="1:15">
      <c r="A43" s="97"/>
      <c r="B43" s="97"/>
      <c r="C43" s="97"/>
      <c r="D43" s="1"/>
      <c r="E43" s="1"/>
      <c r="G43" s="1"/>
      <c r="H43" s="1"/>
      <c r="I43" s="1"/>
      <c r="J43" s="1"/>
      <c r="K43" s="1"/>
    </row>
    <row r="44" spans="1:15">
      <c r="D44" s="1"/>
      <c r="E44" s="1"/>
      <c r="G44" s="1"/>
      <c r="H44" s="1"/>
      <c r="I44" s="1"/>
      <c r="J44" s="1"/>
      <c r="K44" s="1"/>
    </row>
    <row r="45" spans="1:15">
      <c r="C45" s="50"/>
      <c r="D45" s="1"/>
      <c r="E45" s="1"/>
      <c r="G45" s="1"/>
      <c r="H45" s="1"/>
      <c r="I45" s="1"/>
      <c r="J45" s="1"/>
      <c r="K45" s="1"/>
    </row>
    <row r="46" spans="1:15">
      <c r="C46" s="50"/>
      <c r="D46" s="1"/>
      <c r="E46" s="1"/>
      <c r="G46" s="1"/>
      <c r="H46" s="1"/>
      <c r="I46" s="1"/>
      <c r="J46" s="1"/>
      <c r="K46" s="1"/>
    </row>
    <row r="47" spans="1:15">
      <c r="C47" s="50"/>
      <c r="D47" s="1"/>
      <c r="E47" s="1"/>
      <c r="G47" s="1"/>
      <c r="H47" s="1"/>
      <c r="I47" s="1"/>
      <c r="J47" s="1"/>
      <c r="K47" s="1"/>
    </row>
    <row r="48" spans="1:15">
      <c r="C48" s="50"/>
      <c r="D48" s="1"/>
      <c r="E48" s="1"/>
      <c r="G48" s="1"/>
      <c r="H48" s="1"/>
      <c r="I48" s="1"/>
      <c r="J48" s="1"/>
      <c r="K48" s="1"/>
    </row>
    <row r="49" spans="3:11">
      <c r="C49" s="50"/>
      <c r="D49" s="1"/>
      <c r="E49" s="1"/>
      <c r="G49" s="1"/>
      <c r="H49" s="1"/>
      <c r="I49" s="1"/>
      <c r="J49" s="1"/>
      <c r="K49" s="1"/>
    </row>
    <row r="50" spans="3:11">
      <c r="C50" s="50"/>
      <c r="D50" s="1"/>
      <c r="E50" s="1"/>
      <c r="G50" s="1"/>
      <c r="H50" s="1"/>
      <c r="I50" s="1"/>
      <c r="J50" s="1"/>
      <c r="K50" s="1"/>
    </row>
    <row r="51" spans="3:11" ht="21.75" customHeight="1">
      <c r="D51" s="1"/>
      <c r="E51" s="1"/>
      <c r="G51" s="1"/>
      <c r="H51" s="1"/>
      <c r="I51" s="1"/>
      <c r="J51" s="1"/>
      <c r="K51" s="1"/>
    </row>
    <row r="52" spans="3:11" ht="21.75" customHeight="1"/>
    <row r="53" spans="3:11" ht="21.75" customHeight="1"/>
  </sheetData>
  <mergeCells count="6">
    <mergeCell ref="A1:K1"/>
    <mergeCell ref="A3:D3"/>
    <mergeCell ref="E3:F4"/>
    <mergeCell ref="J3:J4"/>
    <mergeCell ref="K3:K4"/>
    <mergeCell ref="G3:I3"/>
  </mergeCells>
  <phoneticPr fontId="3" type="noConversion"/>
  <conditionalFormatting sqref="D7:D41">
    <cfRule type="duplicateValues" dxfId="1" priority="2"/>
  </conditionalFormatting>
  <dataValidations count="1">
    <dataValidation allowBlank="1" showInputMessage="1" showErrorMessage="1" promptTitle="자동 입력됨." prompt="우측&quot;지번,지목,시행면적,지적면적,주소,성명&quot;등을 입력하면 자동 입력됨" sqref="WUT7:WUV41 IH7:IJ41 SD7:SF41 ABZ7:ACB41 ALV7:ALX41 AVR7:AVT41 BFN7:BFP41 BPJ7:BPL41 BZF7:BZH41 CJB7:CJD41 CSX7:CSZ41 DCT7:DCV41 DMP7:DMR41 DWL7:DWN41 EGH7:EGJ41 EQD7:EQF41 EZZ7:FAB41 FJV7:FJX41 FTR7:FTT41 GDN7:GDP41 GNJ7:GNL41 GXF7:GXH41 HHB7:HHD41 HQX7:HQZ41 IAT7:IAV41 IKP7:IKR41 IUL7:IUN41 JEH7:JEJ41 JOD7:JOF41 JXZ7:JYB41 KHV7:KHX41 KRR7:KRT41 LBN7:LBP41 LLJ7:LLL41 LVF7:LVH41 MFB7:MFD41 MOX7:MOZ41 MYT7:MYV41 NIP7:NIR41 NSL7:NSN41 OCH7:OCJ41 OMD7:OMF41 OVZ7:OWB41 PFV7:PFX41 PPR7:PPT41 PZN7:PZP41 QJJ7:QJL41 QTF7:QTH41 RDB7:RDD41 RMX7:RMZ41 RWT7:RWV41 SGP7:SGR41 SQL7:SQN41 TAH7:TAJ41 TKD7:TKF41 TTZ7:TUB41 UDV7:UDX41 UNR7:UNT41 UXN7:UXP41 VHJ7:VHL41 VRF7:VRH41 WBB7:WBD41 WKX7:WKZ41 A7:C41"/>
  </dataValidations>
  <printOptions horizontalCentered="1" verticalCentered="1"/>
  <pageMargins left="0.39370078740157483" right="0.39370078740157483" top="0.6692913385826772" bottom="0.47244094488188981" header="0.39370078740157483" footer="0.51181102362204722"/>
  <pageSetup paperSize="9" scale="8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25</vt:i4>
      </vt:variant>
    </vt:vector>
  </HeadingPairs>
  <TitlesOfParts>
    <vt:vector size="37" baseType="lpstr">
      <vt:lpstr>2015총괄</vt:lpstr>
      <vt:lpstr>2015 변경내역(충주)</vt:lpstr>
      <vt:lpstr>2015 변경내역(제천)</vt:lpstr>
      <vt:lpstr>2015 변경내역(청주)</vt:lpstr>
      <vt:lpstr>2015 변경내역(보은)</vt:lpstr>
      <vt:lpstr>2015 변경내역(옥천)</vt:lpstr>
      <vt:lpstr>2015 변경내역(영동)</vt:lpstr>
      <vt:lpstr>2015 변경내역(증평)</vt:lpstr>
      <vt:lpstr>2015 변경내역(진천)</vt:lpstr>
      <vt:lpstr>2015 변경내역(괴산)</vt:lpstr>
      <vt:lpstr>2015 변경내역(음성)</vt:lpstr>
      <vt:lpstr>2015 변경내역(단양)</vt:lpstr>
      <vt:lpstr>'2013시설별'!Print_Area</vt:lpstr>
      <vt:lpstr>'2013시설별(변경)'!Print_Area</vt:lpstr>
      <vt:lpstr>'2015 변경내역(괴산)'!Print_Area</vt:lpstr>
      <vt:lpstr>'2015 변경내역(단양)'!Print_Area</vt:lpstr>
      <vt:lpstr>'2015 변경내역(보은)'!Print_Area</vt:lpstr>
      <vt:lpstr>'2015 변경내역(영동)'!Print_Area</vt:lpstr>
      <vt:lpstr>'2015 변경내역(옥천)'!Print_Area</vt:lpstr>
      <vt:lpstr>'2015 변경내역(음성)'!Print_Area</vt:lpstr>
      <vt:lpstr>'2015 변경내역(제천)'!Print_Area</vt:lpstr>
      <vt:lpstr>'2015 변경내역(증평)'!Print_Area</vt:lpstr>
      <vt:lpstr>'2015 변경내역(진천)'!Print_Area</vt:lpstr>
      <vt:lpstr>'2015 변경내역(청주)'!Print_Area</vt:lpstr>
      <vt:lpstr>'2015 변경내역(충주)'!Print_Area</vt:lpstr>
      <vt:lpstr>'2015총괄'!Print_Area</vt:lpstr>
      <vt:lpstr>'2015 변경내역(괴산)'!Print_Titles</vt:lpstr>
      <vt:lpstr>'2015 변경내역(단양)'!Print_Titles</vt:lpstr>
      <vt:lpstr>'2015 변경내역(보은)'!Print_Titles</vt:lpstr>
      <vt:lpstr>'2015 변경내역(영동)'!Print_Titles</vt:lpstr>
      <vt:lpstr>'2015 변경내역(옥천)'!Print_Titles</vt:lpstr>
      <vt:lpstr>'2015 변경내역(음성)'!Print_Titles</vt:lpstr>
      <vt:lpstr>'2015 변경내역(제천)'!Print_Titles</vt:lpstr>
      <vt:lpstr>'2015 변경내역(증평)'!Print_Titles</vt:lpstr>
      <vt:lpstr>'2015 변경내역(진천)'!Print_Titles</vt:lpstr>
      <vt:lpstr>'2015 변경내역(청주)'!Print_Titles</vt:lpstr>
      <vt:lpstr>'2015 변경내역(충주)'!Print_Titles</vt:lpstr>
    </vt:vector>
  </TitlesOfParts>
  <Company>산림환경연구소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정민영</dc:creator>
  <cp:lastModifiedBy>owner</cp:lastModifiedBy>
  <cp:lastPrinted>2015-12-27T08:47:44Z</cp:lastPrinted>
  <dcterms:created xsi:type="dcterms:W3CDTF">2005-03-18T01:32:37Z</dcterms:created>
  <dcterms:modified xsi:type="dcterms:W3CDTF">2015-12-30T00:46:37Z</dcterms:modified>
</cp:coreProperties>
</file>