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50" yWindow="15" windowWidth="15240" windowHeight="13365" activeTab="4"/>
  </bookViews>
  <sheets>
    <sheet name="&lt;표지&gt;" sheetId="4" r:id="rId1"/>
    <sheet name="&lt;목차&gt;" sheetId="5" r:id="rId2"/>
    <sheet name="&lt;1.편입용지조서&gt;" sheetId="3" r:id="rId3"/>
    <sheet name="용지집계표(조동리)" sheetId="1" r:id="rId4"/>
    <sheet name="용지조서(조동리)" sheetId="2" r:id="rId5"/>
    <sheet name="&lt;2.토지대장&gt;" sheetId="6" r:id="rId6"/>
    <sheet name="&lt;3.지장물조서&gt;" sheetId="7" r:id="rId7"/>
    <sheet name="&lt;4.용지및지장물도면&gt;" sheetId="8" r:id="rId8"/>
  </sheets>
  <definedNames>
    <definedName name="_xlnm.Print_Area" localSheetId="1">'&lt;목차&gt;'!$A$1:$M$34</definedName>
    <definedName name="_xlnm.Print_Area" localSheetId="4">'용지조서(조동리)'!$A$1:$N$40</definedName>
    <definedName name="_xlnm.Print_Area" localSheetId="3">'용지집계표(조동리)'!$A$1:$I$27</definedName>
    <definedName name="_xlnm.Print_Titles" localSheetId="4">'용지조서(조동리)'!$1:$4</definedName>
  </definedNames>
  <calcPr calcId="145621"/>
</workbook>
</file>

<file path=xl/calcChain.xml><?xml version="1.0" encoding="utf-8"?>
<calcChain xmlns="http://schemas.openxmlformats.org/spreadsheetml/2006/main">
  <c r="I43" i="2" l="1"/>
  <c r="I42" i="2"/>
  <c r="I40" i="2"/>
  <c r="I17" i="2"/>
  <c r="I16" i="2"/>
  <c r="I13" i="2"/>
  <c r="P6" i="2" l="1"/>
  <c r="Q6" i="2"/>
  <c r="R6" i="2" s="1"/>
  <c r="X6" i="2"/>
  <c r="Z6" i="2" s="1"/>
  <c r="P7" i="2"/>
  <c r="Q7" i="2"/>
  <c r="R7" i="2" s="1"/>
  <c r="X7" i="2"/>
  <c r="Z7" i="2" s="1"/>
  <c r="P8" i="2"/>
  <c r="Q8" i="2"/>
  <c r="R8" i="2" s="1"/>
  <c r="X8" i="2"/>
  <c r="Z8" i="2" s="1"/>
  <c r="P9" i="2"/>
  <c r="Q9" i="2"/>
  <c r="R9" i="2" s="1"/>
  <c r="X9" i="2"/>
  <c r="AA9" i="2" s="1"/>
  <c r="P10" i="2"/>
  <c r="Q10" i="2"/>
  <c r="R10" i="2" s="1"/>
  <c r="X10" i="2"/>
  <c r="Z10" i="2" s="1"/>
  <c r="P11" i="2"/>
  <c r="Q11" i="2"/>
  <c r="R11" i="2" s="1"/>
  <c r="X11" i="2"/>
  <c r="Z11" i="2" s="1"/>
  <c r="P12" i="2"/>
  <c r="Q12" i="2"/>
  <c r="R12" i="2" s="1"/>
  <c r="X12" i="2"/>
  <c r="Z12" i="2" s="1"/>
  <c r="P13" i="2"/>
  <c r="Q13" i="2"/>
  <c r="R13" i="2" s="1"/>
  <c r="X13" i="2"/>
  <c r="Z13" i="2" s="1"/>
  <c r="P14" i="2"/>
  <c r="Q14" i="2"/>
  <c r="R14" i="2" s="1"/>
  <c r="X14" i="2"/>
  <c r="AA14" i="2" s="1"/>
  <c r="P15" i="2"/>
  <c r="Q15" i="2"/>
  <c r="R15" i="2" s="1"/>
  <c r="X15" i="2"/>
  <c r="Z15" i="2" s="1"/>
  <c r="P16" i="2"/>
  <c r="Q16" i="2"/>
  <c r="R16" i="2" s="1"/>
  <c r="X16" i="2"/>
  <c r="Z16" i="2" s="1"/>
  <c r="P17" i="2"/>
  <c r="Q17" i="2"/>
  <c r="R17" i="2" s="1"/>
  <c r="X17" i="2"/>
  <c r="Z17" i="2" s="1"/>
  <c r="P18" i="2"/>
  <c r="Q18" i="2"/>
  <c r="R18" i="2" s="1"/>
  <c r="X18" i="2"/>
  <c r="AA18" i="2" s="1"/>
  <c r="P19" i="2"/>
  <c r="Q19" i="2"/>
  <c r="R19" i="2" s="1"/>
  <c r="X19" i="2"/>
  <c r="Z19" i="2" s="1"/>
  <c r="P20" i="2"/>
  <c r="Q20" i="2"/>
  <c r="R20" i="2" s="1"/>
  <c r="X20" i="2"/>
  <c r="Z20" i="2" s="1"/>
  <c r="P21" i="2"/>
  <c r="Q21" i="2"/>
  <c r="R21" i="2" s="1"/>
  <c r="X21" i="2"/>
  <c r="Z21" i="2" s="1"/>
  <c r="P22" i="2"/>
  <c r="Q22" i="2"/>
  <c r="R22" i="2" s="1"/>
  <c r="X22" i="2"/>
  <c r="Z22" i="2" s="1"/>
  <c r="P23" i="2"/>
  <c r="Q23" i="2"/>
  <c r="R23" i="2" s="1"/>
  <c r="X23" i="2"/>
  <c r="AA23" i="2" s="1"/>
  <c r="P24" i="2"/>
  <c r="Q24" i="2"/>
  <c r="R24" i="2" s="1"/>
  <c r="X24" i="2"/>
  <c r="Z24" i="2" s="1"/>
  <c r="P25" i="2"/>
  <c r="Q25" i="2"/>
  <c r="R25" i="2" s="1"/>
  <c r="X25" i="2"/>
  <c r="AA25" i="2" s="1"/>
  <c r="P26" i="2"/>
  <c r="Q26" i="2"/>
  <c r="R26" i="2" s="1"/>
  <c r="X26" i="2"/>
  <c r="Z26" i="2" s="1"/>
  <c r="P27" i="2"/>
  <c r="Q27" i="2"/>
  <c r="R27" i="2" s="1"/>
  <c r="X27" i="2"/>
  <c r="Z27" i="2" s="1"/>
  <c r="P28" i="2"/>
  <c r="Q28" i="2"/>
  <c r="R28" i="2" s="1"/>
  <c r="X28" i="2"/>
  <c r="Z28" i="2" s="1"/>
  <c r="P29" i="2"/>
  <c r="Q29" i="2"/>
  <c r="R29" i="2" s="1"/>
  <c r="X29" i="2"/>
  <c r="AA29" i="2" s="1"/>
  <c r="P37" i="2"/>
  <c r="Q37" i="2"/>
  <c r="R37" i="2" s="1"/>
  <c r="X37" i="2"/>
  <c r="AA37" i="2" s="1"/>
  <c r="P38" i="2"/>
  <c r="Q38" i="2"/>
  <c r="R38" i="2" s="1"/>
  <c r="X38" i="2"/>
  <c r="Z38" i="2" s="1"/>
  <c r="P39" i="2"/>
  <c r="Q39" i="2"/>
  <c r="R39" i="2" s="1"/>
  <c r="X39" i="2"/>
  <c r="Z39" i="2" s="1"/>
  <c r="H40" i="2"/>
  <c r="AA26" i="2" l="1"/>
  <c r="AA7" i="2"/>
  <c r="Z37" i="2"/>
  <c r="Z23" i="2"/>
  <c r="AA21" i="2"/>
  <c r="Z14" i="2"/>
  <c r="AA13" i="2"/>
  <c r="AA38" i="2"/>
  <c r="AA27" i="2"/>
  <c r="Z18" i="2"/>
  <c r="AA17" i="2"/>
  <c r="Z9" i="2"/>
  <c r="Z29" i="2"/>
  <c r="AA10" i="2"/>
  <c r="AA6" i="2"/>
  <c r="Z25" i="2"/>
  <c r="AA22" i="2"/>
  <c r="AA19" i="2"/>
  <c r="AA15" i="2"/>
  <c r="AA11" i="2"/>
  <c r="AA24" i="2"/>
  <c r="AA20" i="2"/>
  <c r="AA16" i="2"/>
  <c r="AA12" i="2"/>
  <c r="AA8" i="2"/>
  <c r="AA39" i="2"/>
  <c r="AA28" i="2"/>
  <c r="G40" i="2" l="1"/>
  <c r="A6" i="2"/>
  <c r="A7" i="2" s="1"/>
  <c r="A8" i="2" s="1"/>
  <c r="A9" i="2" s="1"/>
  <c r="A10" i="2" s="1"/>
  <c r="A11" i="2" s="1"/>
  <c r="A12" i="2" s="1"/>
  <c r="X5" i="2"/>
  <c r="AA5" i="2" s="1"/>
  <c r="Q5" i="2"/>
  <c r="R5" i="2" s="1"/>
  <c r="P5" i="2"/>
  <c r="A13" i="2" l="1"/>
  <c r="Z5" i="2"/>
  <c r="C14" i="1"/>
  <c r="D18" i="1"/>
  <c r="F19" i="1"/>
  <c r="F8" i="1"/>
  <c r="E14" i="1"/>
  <c r="C15" i="1"/>
  <c r="D5" i="1"/>
  <c r="E6" i="1"/>
  <c r="E18" i="1"/>
  <c r="C19" i="1"/>
  <c r="E11" i="1"/>
  <c r="D10" i="1"/>
  <c r="C18" i="1"/>
  <c r="G18" i="1" s="1"/>
  <c r="E17" i="1"/>
  <c r="D9" i="1"/>
  <c r="F14" i="1"/>
  <c r="E8" i="1"/>
  <c r="E7" i="1"/>
  <c r="F9" i="1"/>
  <c r="C10" i="1"/>
  <c r="D8" i="1"/>
  <c r="E10" i="1"/>
  <c r="F18" i="1"/>
  <c r="E16" i="1"/>
  <c r="D16" i="1"/>
  <c r="F10" i="1"/>
  <c r="C6" i="1"/>
  <c r="E9" i="1"/>
  <c r="C8" i="1"/>
  <c r="F15" i="1"/>
  <c r="C11" i="1"/>
  <c r="C7" i="1"/>
  <c r="F11" i="1"/>
  <c r="F16" i="1"/>
  <c r="C9" i="1"/>
  <c r="C12" i="1"/>
  <c r="D17" i="1"/>
  <c r="F12" i="1"/>
  <c r="D12" i="1"/>
  <c r="E12" i="1"/>
  <c r="F17" i="1"/>
  <c r="F6" i="1"/>
  <c r="E5" i="1"/>
  <c r="C16" i="1"/>
  <c r="F7" i="1"/>
  <c r="D15" i="1"/>
  <c r="F5" i="1"/>
  <c r="E15" i="1"/>
  <c r="C17" i="1"/>
  <c r="C13" i="1"/>
  <c r="E13" i="1"/>
  <c r="D13" i="1"/>
  <c r="D14" i="1"/>
  <c r="D11" i="1"/>
  <c r="F13" i="1"/>
  <c r="D7" i="1"/>
  <c r="D19" i="1"/>
  <c r="E19" i="1"/>
  <c r="C5" i="1"/>
  <c r="D6" i="1"/>
  <c r="H8" i="1" l="1"/>
  <c r="G9" i="1"/>
  <c r="H7" i="1"/>
  <c r="H12" i="1"/>
  <c r="H11" i="1"/>
  <c r="H6" i="1"/>
  <c r="H5" i="1"/>
  <c r="A14" i="2"/>
  <c r="A15" i="2" s="1"/>
  <c r="A16" i="2" s="1"/>
  <c r="G15" i="1"/>
  <c r="H18" i="1"/>
  <c r="G19" i="1"/>
  <c r="G17" i="1"/>
  <c r="H19" i="1"/>
  <c r="G7" i="1"/>
  <c r="H15" i="1"/>
  <c r="G14" i="1"/>
  <c r="G11" i="1"/>
  <c r="H14" i="1"/>
  <c r="G6" i="1"/>
  <c r="G16" i="1"/>
  <c r="H10" i="1"/>
  <c r="C26" i="1"/>
  <c r="E26" i="1"/>
  <c r="F26" i="1"/>
  <c r="D26" i="1"/>
  <c r="H9" i="1"/>
  <c r="H16" i="1"/>
  <c r="G8" i="1"/>
  <c r="G10" i="1"/>
  <c r="G13" i="1"/>
  <c r="H13" i="1"/>
  <c r="G5" i="1"/>
  <c r="H17" i="1"/>
  <c r="G12" i="1"/>
  <c r="H26" i="1" l="1"/>
  <c r="A17" i="2"/>
  <c r="H28" i="1"/>
  <c r="G26" i="1"/>
  <c r="A18" i="2" l="1"/>
  <c r="A19" i="2" s="1"/>
  <c r="A20" i="2" s="1"/>
  <c r="A21" i="2" s="1"/>
  <c r="A22" i="2" s="1"/>
  <c r="A23" i="2" l="1"/>
  <c r="A24" i="2" s="1"/>
  <c r="A25" i="2" s="1"/>
  <c r="A26" i="2" s="1"/>
  <c r="A27" i="2" s="1"/>
  <c r="A28" i="2" s="1"/>
  <c r="A29" i="2" s="1"/>
</calcChain>
</file>

<file path=xl/sharedStrings.xml><?xml version="1.0" encoding="utf-8"?>
<sst xmlns="http://schemas.openxmlformats.org/spreadsheetml/2006/main" count="230" uniqueCount="125">
  <si>
    <t>편 입 용 지 집 계 표</t>
    <phoneticPr fontId="2" type="noConversion"/>
  </si>
  <si>
    <t>구  분</t>
    <phoneticPr fontId="2" type="noConversion"/>
  </si>
  <si>
    <t>단 위</t>
    <phoneticPr fontId="2" type="noConversion"/>
  </si>
  <si>
    <t>국    유    지</t>
    <phoneticPr fontId="2" type="noConversion"/>
  </si>
  <si>
    <t>사    유    지</t>
    <phoneticPr fontId="2" type="noConversion"/>
  </si>
  <si>
    <t>합      계</t>
    <phoneticPr fontId="2" type="noConversion"/>
  </si>
  <si>
    <t>비 고</t>
    <phoneticPr fontId="2" type="noConversion"/>
  </si>
  <si>
    <t>필  지</t>
    <phoneticPr fontId="2" type="noConversion"/>
  </si>
  <si>
    <t>면  적</t>
    <phoneticPr fontId="2" type="noConversion"/>
  </si>
  <si>
    <t>필   지</t>
    <phoneticPr fontId="2" type="noConversion"/>
  </si>
  <si>
    <t>면   적</t>
    <phoneticPr fontId="2" type="noConversion"/>
  </si>
  <si>
    <t>전</t>
  </si>
  <si>
    <r>
      <t>m</t>
    </r>
    <r>
      <rPr>
        <vertAlign val="superscript"/>
        <sz val="10"/>
        <rFont val="굴림"/>
        <family val="3"/>
        <charset val="129"/>
      </rPr>
      <t>2</t>
    </r>
    <phoneticPr fontId="2" type="noConversion"/>
  </si>
  <si>
    <t>답</t>
  </si>
  <si>
    <t>도로</t>
  </si>
  <si>
    <t>임야</t>
  </si>
  <si>
    <t>구거</t>
  </si>
  <si>
    <t>과</t>
  </si>
  <si>
    <t>대지</t>
  </si>
  <si>
    <t>천</t>
  </si>
  <si>
    <t>잡</t>
  </si>
  <si>
    <t>학교</t>
  </si>
  <si>
    <t>창고</t>
  </si>
  <si>
    <t>목장</t>
  </si>
  <si>
    <t>묘지</t>
  </si>
  <si>
    <t>공장</t>
  </si>
  <si>
    <t>유지</t>
    <phoneticPr fontId="2" type="noConversion"/>
  </si>
  <si>
    <t>계</t>
    <phoneticPr fontId="2" type="noConversion"/>
  </si>
  <si>
    <t>(단위 : ㎡)</t>
    <phoneticPr fontId="2" type="noConversion"/>
  </si>
  <si>
    <t>일련
번호</t>
    <phoneticPr fontId="2" type="noConversion"/>
  </si>
  <si>
    <t>소   재   지</t>
    <phoneticPr fontId="2" type="noConversion"/>
  </si>
  <si>
    <t>지  적</t>
    <phoneticPr fontId="2" type="noConversion"/>
  </si>
  <si>
    <t>편 입 면 적</t>
    <phoneticPr fontId="2" type="noConversion"/>
  </si>
  <si>
    <t>소     유      자</t>
    <phoneticPr fontId="2" type="noConversion"/>
  </si>
  <si>
    <t>소유권 이외의 권리자</t>
    <phoneticPr fontId="2" type="noConversion"/>
  </si>
  <si>
    <t>비
고</t>
    <phoneticPr fontId="2" type="noConversion"/>
  </si>
  <si>
    <t>읍,면</t>
    <phoneticPr fontId="2" type="noConversion"/>
  </si>
  <si>
    <t>리</t>
    <phoneticPr fontId="2" type="noConversion"/>
  </si>
  <si>
    <t>지  번</t>
    <phoneticPr fontId="2" type="noConversion"/>
  </si>
  <si>
    <t>(㎡)</t>
    <phoneticPr fontId="2" type="noConversion"/>
  </si>
  <si>
    <t>국유지</t>
    <phoneticPr fontId="2" type="noConversion"/>
  </si>
  <si>
    <t>사유지</t>
    <phoneticPr fontId="2" type="noConversion"/>
  </si>
  <si>
    <t>주     소</t>
    <phoneticPr fontId="2" type="noConversion"/>
  </si>
  <si>
    <t>성  명</t>
    <phoneticPr fontId="2" type="noConversion"/>
  </si>
  <si>
    <t>전체면적</t>
    <phoneticPr fontId="2" type="noConversion"/>
  </si>
  <si>
    <t>분할전</t>
    <phoneticPr fontId="2" type="noConversion"/>
  </si>
  <si>
    <t>분할후</t>
    <phoneticPr fontId="2" type="noConversion"/>
  </si>
  <si>
    <t>"</t>
  </si>
  <si>
    <t>임</t>
    <phoneticPr fontId="2" type="noConversion"/>
  </si>
  <si>
    <t>지목</t>
    <phoneticPr fontId="2" type="noConversion"/>
  </si>
  <si>
    <t>산막~조동간 도로확포장공사</t>
    <phoneticPr fontId="2" type="noConversion"/>
  </si>
  <si>
    <t>용화</t>
    <phoneticPr fontId="2" type="noConversion"/>
  </si>
  <si>
    <t>조동</t>
    <phoneticPr fontId="2" type="noConversion"/>
  </si>
  <si>
    <t>답</t>
    <phoneticPr fontId="2" type="noConversion"/>
  </si>
  <si>
    <t>전</t>
    <phoneticPr fontId="2" type="noConversion"/>
  </si>
  <si>
    <t>254-2</t>
    <phoneticPr fontId="2" type="noConversion"/>
  </si>
  <si>
    <t>693-2</t>
    <phoneticPr fontId="2" type="noConversion"/>
  </si>
  <si>
    <t>도</t>
    <phoneticPr fontId="2" type="noConversion"/>
  </si>
  <si>
    <t>천</t>
    <phoneticPr fontId="2" type="noConversion"/>
  </si>
  <si>
    <t>임</t>
    <phoneticPr fontId="2" type="noConversion"/>
  </si>
  <si>
    <t>합      계</t>
    <phoneticPr fontId="2" type="noConversion"/>
  </si>
  <si>
    <t>산4-1</t>
    <phoneticPr fontId="2" type="noConversion"/>
  </si>
  <si>
    <t>262-1</t>
    <phoneticPr fontId="2" type="noConversion"/>
  </si>
  <si>
    <t>262-2</t>
    <phoneticPr fontId="2" type="noConversion"/>
  </si>
  <si>
    <t>대</t>
    <phoneticPr fontId="2" type="noConversion"/>
  </si>
  <si>
    <t>262-5</t>
    <phoneticPr fontId="2" type="noConversion"/>
  </si>
  <si>
    <t>262-6</t>
    <phoneticPr fontId="2" type="noConversion"/>
  </si>
  <si>
    <t>262-9</t>
    <phoneticPr fontId="2" type="noConversion"/>
  </si>
  <si>
    <t>262-10</t>
    <phoneticPr fontId="2" type="noConversion"/>
  </si>
  <si>
    <t>262-4</t>
    <phoneticPr fontId="2" type="noConversion"/>
  </si>
  <si>
    <t>258-2</t>
    <phoneticPr fontId="2" type="noConversion"/>
  </si>
  <si>
    <t>256-3</t>
    <phoneticPr fontId="2" type="noConversion"/>
  </si>
  <si>
    <t>254-1</t>
    <phoneticPr fontId="2" type="noConversion"/>
  </si>
  <si>
    <t>국</t>
    <phoneticPr fontId="2" type="noConversion"/>
  </si>
  <si>
    <t>영동군</t>
    <phoneticPr fontId="2" type="noConversion"/>
  </si>
  <si>
    <t>영동군</t>
    <phoneticPr fontId="2" type="noConversion"/>
  </si>
  <si>
    <t>영동군 용화면 조동리 27-11</t>
    <phoneticPr fontId="2" type="noConversion"/>
  </si>
  <si>
    <t>장희숙</t>
    <phoneticPr fontId="2" type="noConversion"/>
  </si>
  <si>
    <t>장희숙</t>
    <phoneticPr fontId="2" type="noConversion"/>
  </si>
  <si>
    <t>산4-128</t>
    <phoneticPr fontId="2" type="noConversion"/>
  </si>
  <si>
    <t>국</t>
    <phoneticPr fontId="2" type="noConversion"/>
  </si>
  <si>
    <t>충청북도</t>
    <phoneticPr fontId="2" type="noConversion"/>
  </si>
  <si>
    <t>국</t>
    <phoneticPr fontId="2" type="noConversion"/>
  </si>
  <si>
    <t>국토교통부</t>
    <phoneticPr fontId="2" type="noConversion"/>
  </si>
  <si>
    <t>영동군 용화면 조동리 194-8</t>
    <phoneticPr fontId="2" type="noConversion"/>
  </si>
  <si>
    <t>조창근</t>
    <phoneticPr fontId="2" type="noConversion"/>
  </si>
  <si>
    <t>영동군 용화면 불당골길 6-2</t>
    <phoneticPr fontId="2" type="noConversion"/>
  </si>
  <si>
    <t>영동군 용화면 조동리 28</t>
    <phoneticPr fontId="2" type="noConversion"/>
  </si>
  <si>
    <t>곽중아</t>
    <phoneticPr fontId="2" type="noConversion"/>
  </si>
  <si>
    <t>영동군</t>
    <phoneticPr fontId="2" type="noConversion"/>
  </si>
  <si>
    <t>영동군 영동읍 계산리 237-2</t>
    <phoneticPr fontId="2" type="noConversion"/>
  </si>
  <si>
    <t>김유근</t>
    <phoneticPr fontId="2" type="noConversion"/>
  </si>
  <si>
    <t>경기도 가평군 하면 조종희망로 39-9,3층</t>
    <phoneticPr fontId="2" type="noConversion"/>
  </si>
  <si>
    <t>윤성희외2인</t>
    <phoneticPr fontId="2" type="noConversion"/>
  </si>
  <si>
    <t>김천시 평화동 72-33</t>
    <phoneticPr fontId="2" type="noConversion"/>
  </si>
  <si>
    <t>김태열</t>
    <phoneticPr fontId="2" type="noConversion"/>
  </si>
  <si>
    <t>국</t>
    <phoneticPr fontId="2" type="noConversion"/>
  </si>
  <si>
    <t>영동군 용화면 조동리 263</t>
    <phoneticPr fontId="2" type="noConversion"/>
  </si>
  <si>
    <t>개성김씨
조동파종중</t>
    <phoneticPr fontId="2" type="noConversion"/>
  </si>
  <si>
    <t>693-1</t>
    <phoneticPr fontId="2" type="noConversion"/>
  </si>
  <si>
    <t>243-3</t>
    <phoneticPr fontId="2" type="noConversion"/>
  </si>
  <si>
    <t>전</t>
    <phoneticPr fontId="2" type="noConversion"/>
  </si>
  <si>
    <t>영동군 용화면 휴양림길 11</t>
    <phoneticPr fontId="2" type="noConversion"/>
  </si>
  <si>
    <t>장영현</t>
    <phoneticPr fontId="2" type="noConversion"/>
  </si>
  <si>
    <t>인천광역시 계양구 효성동 1-13
 원익그린맨션 402</t>
    <phoneticPr fontId="2" type="noConversion"/>
  </si>
  <si>
    <t>박상민</t>
    <phoneticPr fontId="2" type="noConversion"/>
  </si>
  <si>
    <t xml:space="preserve"> 산막~조동간 도로확.포장공사</t>
    <phoneticPr fontId="2" type="noConversion"/>
  </si>
  <si>
    <t>산막~조동간  도로확포장공사</t>
    <phoneticPr fontId="2" type="noConversion"/>
  </si>
  <si>
    <t>편입용지 및 지장물조서</t>
    <phoneticPr fontId="2" type="noConversion"/>
  </si>
  <si>
    <t>영     동     군</t>
    <phoneticPr fontId="2" type="noConversion"/>
  </si>
  <si>
    <t>목          차</t>
  </si>
  <si>
    <t>1.</t>
    <phoneticPr fontId="27" type="noConversion"/>
  </si>
  <si>
    <t>2.</t>
    <phoneticPr fontId="27" type="noConversion"/>
  </si>
  <si>
    <t>3.</t>
    <phoneticPr fontId="27" type="noConversion"/>
  </si>
  <si>
    <t>4.</t>
    <phoneticPr fontId="27" type="noConversion"/>
  </si>
  <si>
    <t>토지대장</t>
    <phoneticPr fontId="27" type="noConversion"/>
  </si>
  <si>
    <t>지장물조서</t>
    <phoneticPr fontId="27" type="noConversion"/>
  </si>
  <si>
    <t>1.  편 입 용 지 조 서</t>
    <phoneticPr fontId="2" type="noConversion"/>
  </si>
  <si>
    <t>2.  토  지  대  장</t>
    <phoneticPr fontId="2" type="noConversion"/>
  </si>
  <si>
    <t>편입용지조서</t>
    <phoneticPr fontId="27" type="noConversion"/>
  </si>
  <si>
    <t>3.  지 장 물 조 서</t>
    <phoneticPr fontId="2" type="noConversion"/>
  </si>
  <si>
    <t>4. 편입용지및지장물도면</t>
    <phoneticPr fontId="2" type="noConversion"/>
  </si>
  <si>
    <t>편입용지및지장물도면</t>
    <phoneticPr fontId="27" type="noConversion"/>
  </si>
  <si>
    <t>2018.    09.</t>
    <phoneticPr fontId="2" type="noConversion"/>
  </si>
  <si>
    <t>010-3535-7093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</si>
</sst>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_-* #,##0.000_-;\-* #,##0.000_-;_-* &quot;-&quot;???_-;_-@_-"/>
  </numFmts>
  <fonts count="29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u/>
      <sz val="16"/>
      <name val="굴림"/>
      <family val="3"/>
      <charset val="129"/>
    </font>
    <font>
      <sz val="11"/>
      <name val="굴림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vertAlign val="superscript"/>
      <sz val="10"/>
      <name val="굴림"/>
      <family val="3"/>
      <charset val="129"/>
    </font>
    <font>
      <sz val="9"/>
      <name val="굴림"/>
      <family val="3"/>
      <charset val="129"/>
    </font>
    <font>
      <sz val="10"/>
      <color indexed="10"/>
      <name val="굴림"/>
      <family val="3"/>
      <charset val="129"/>
    </font>
    <font>
      <sz val="9"/>
      <color indexed="8"/>
      <name val="굴림"/>
      <family val="3"/>
      <charset val="129"/>
    </font>
    <font>
      <sz val="8"/>
      <name val="굴림"/>
      <family val="3"/>
      <charset val="129"/>
    </font>
    <font>
      <sz val="11"/>
      <color indexed="10"/>
      <name val="굴림"/>
      <family val="3"/>
      <charset val="129"/>
    </font>
    <font>
      <b/>
      <sz val="9"/>
      <color indexed="8"/>
      <name val="굴림"/>
      <family val="3"/>
      <charset val="129"/>
    </font>
    <font>
      <b/>
      <sz val="11"/>
      <name val="굴림"/>
      <family val="3"/>
      <charset val="129"/>
    </font>
    <font>
      <b/>
      <sz val="9"/>
      <name val="굴림"/>
      <family val="3"/>
      <charset val="129"/>
    </font>
    <font>
      <sz val="11"/>
      <name val="HY견고딕"/>
      <family val="1"/>
      <charset val="129"/>
    </font>
    <font>
      <sz val="20"/>
      <name val="HY헤드라인M"/>
      <family val="1"/>
      <charset val="129"/>
    </font>
    <font>
      <sz val="40"/>
      <name val="HY헤드라인M"/>
      <family val="1"/>
      <charset val="129"/>
    </font>
    <font>
      <sz val="32"/>
      <name val="HY헤드라인M"/>
      <family val="1"/>
      <charset val="129"/>
    </font>
    <font>
      <sz val="24"/>
      <name val="HY헤드라인M"/>
      <family val="1"/>
      <charset val="129"/>
    </font>
    <font>
      <sz val="30"/>
      <name val="HY헤드라인M"/>
      <family val="1"/>
      <charset val="129"/>
    </font>
    <font>
      <sz val="28"/>
      <name val="HY헤드라인M"/>
      <family val="1"/>
      <charset val="129"/>
    </font>
    <font>
      <sz val="23"/>
      <name val="HY헤드라인M"/>
      <family val="1"/>
      <charset val="129"/>
    </font>
    <font>
      <sz val="11"/>
      <name val="HY헤드라인M"/>
      <family val="1"/>
      <charset val="129"/>
    </font>
    <font>
      <b/>
      <sz val="24"/>
      <name val="HY헤드라인M"/>
      <family val="1"/>
      <charset val="129"/>
    </font>
    <font>
      <b/>
      <sz val="30"/>
      <name val="HY헤드라인M"/>
      <family val="1"/>
      <charset val="129"/>
    </font>
    <font>
      <sz val="8"/>
      <name val="맑은 고딕"/>
      <family val="3"/>
      <charset val="129"/>
    </font>
    <font>
      <sz val="26"/>
      <name val="HY헤드라인M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4">
    <xf numFmtId="0" fontId="0" fillId="0" borderId="0" xfId="0">
      <alignment vertical="center"/>
    </xf>
    <xf numFmtId="0" fontId="1" fillId="0" borderId="0" xfId="5"/>
    <xf numFmtId="0" fontId="4" fillId="0" borderId="0" xfId="5" applyFont="1" applyAlignment="1">
      <alignment horizontal="center" vertical="center"/>
    </xf>
    <xf numFmtId="0" fontId="5" fillId="2" borderId="1" xfId="5" applyFont="1" applyFill="1" applyBorder="1" applyAlignment="1">
      <alignment horizontal="center" vertical="center"/>
    </xf>
    <xf numFmtId="0" fontId="5" fillId="2" borderId="2" xfId="5" applyFont="1" applyFill="1" applyBorder="1" applyAlignment="1">
      <alignment horizontal="center" vertical="center"/>
    </xf>
    <xf numFmtId="0" fontId="5" fillId="2" borderId="3" xfId="5" applyFont="1" applyFill="1" applyBorder="1" applyAlignment="1">
      <alignment horizontal="center" vertical="center"/>
    </xf>
    <xf numFmtId="0" fontId="5" fillId="2" borderId="4" xfId="5" applyFont="1" applyFill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right" vertical="center"/>
    </xf>
    <xf numFmtId="41" fontId="6" fillId="0" borderId="8" xfId="5" applyNumberFormat="1" applyFont="1" applyBorder="1" applyAlignment="1">
      <alignment horizontal="center" vertical="center"/>
    </xf>
    <xf numFmtId="0" fontId="6" fillId="0" borderId="9" xfId="1" applyNumberFormat="1" applyFont="1" applyBorder="1" applyAlignment="1">
      <alignment horizontal="right" vertical="center"/>
    </xf>
    <xf numFmtId="41" fontId="6" fillId="0" borderId="10" xfId="5" applyNumberFormat="1" applyFont="1" applyBorder="1" applyAlignment="1">
      <alignment horizontal="center" vertical="center"/>
    </xf>
    <xf numFmtId="41" fontId="6" fillId="0" borderId="7" xfId="5" applyNumberFormat="1" applyFont="1" applyBorder="1" applyAlignment="1">
      <alignment horizontal="right" vertical="center"/>
    </xf>
    <xf numFmtId="41" fontId="6" fillId="0" borderId="8" xfId="5" applyNumberFormat="1" applyFont="1" applyBorder="1" applyAlignment="1">
      <alignment horizontal="right" vertical="center"/>
    </xf>
    <xf numFmtId="41" fontId="6" fillId="0" borderId="6" xfId="5" applyNumberFormat="1" applyFont="1" applyBorder="1" applyAlignment="1">
      <alignment horizontal="right" vertical="center"/>
    </xf>
    <xf numFmtId="0" fontId="6" fillId="0" borderId="11" xfId="6" applyFont="1" applyBorder="1" applyAlignment="1">
      <alignment horizontal="center" vertical="center"/>
    </xf>
    <xf numFmtId="0" fontId="6" fillId="0" borderId="12" xfId="5" applyFont="1" applyBorder="1" applyAlignment="1">
      <alignment horizontal="center" vertical="center"/>
    </xf>
    <xf numFmtId="41" fontId="6" fillId="0" borderId="13" xfId="5" applyNumberFormat="1" applyFont="1" applyBorder="1" applyAlignment="1">
      <alignment horizontal="right" vertical="center"/>
    </xf>
    <xf numFmtId="41" fontId="6" fillId="0" borderId="14" xfId="5" applyNumberFormat="1" applyFont="1" applyBorder="1" applyAlignment="1">
      <alignment horizontal="right" vertical="center"/>
    </xf>
    <xf numFmtId="41" fontId="6" fillId="0" borderId="12" xfId="5" applyNumberFormat="1" applyFont="1" applyBorder="1" applyAlignment="1">
      <alignment horizontal="right" vertical="center"/>
    </xf>
    <xf numFmtId="0" fontId="6" fillId="0" borderId="11" xfId="5" applyFont="1" applyBorder="1" applyAlignment="1">
      <alignment horizontal="center" vertical="center"/>
    </xf>
    <xf numFmtId="41" fontId="6" fillId="0" borderId="13" xfId="5" quotePrefix="1" applyNumberFormat="1" applyFont="1" applyBorder="1" applyAlignment="1">
      <alignment horizontal="right" vertical="center"/>
    </xf>
    <xf numFmtId="41" fontId="6" fillId="0" borderId="14" xfId="5" quotePrefix="1" applyNumberFormat="1" applyFont="1" applyBorder="1" applyAlignment="1">
      <alignment horizontal="right" vertical="center"/>
    </xf>
    <xf numFmtId="41" fontId="6" fillId="0" borderId="15" xfId="5" quotePrefix="1" applyNumberFormat="1" applyFont="1" applyBorder="1" applyAlignment="1">
      <alignment horizontal="right" vertical="center"/>
    </xf>
    <xf numFmtId="41" fontId="6" fillId="0" borderId="16" xfId="5" quotePrefix="1" applyNumberFormat="1" applyFont="1" applyBorder="1" applyAlignment="1">
      <alignment horizontal="right" vertical="center"/>
    </xf>
    <xf numFmtId="0" fontId="6" fillId="0" borderId="17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41" fontId="6" fillId="0" borderId="19" xfId="5" quotePrefix="1" applyNumberFormat="1" applyFont="1" applyBorder="1" applyAlignment="1">
      <alignment horizontal="right" vertical="center"/>
    </xf>
    <xf numFmtId="41" fontId="6" fillId="0" borderId="20" xfId="5" quotePrefix="1" applyNumberFormat="1" applyFont="1" applyBorder="1" applyAlignment="1">
      <alignment horizontal="right" vertical="center"/>
    </xf>
    <xf numFmtId="41" fontId="6" fillId="0" borderId="21" xfId="5" quotePrefix="1" applyNumberFormat="1" applyFont="1" applyBorder="1" applyAlignment="1">
      <alignment horizontal="right" vertical="center"/>
    </xf>
    <xf numFmtId="41" fontId="6" fillId="0" borderId="22" xfId="5" quotePrefix="1" applyNumberFormat="1" applyFont="1" applyBorder="1" applyAlignment="1">
      <alignment horizontal="right" vertical="center"/>
    </xf>
    <xf numFmtId="41" fontId="6" fillId="0" borderId="19" xfId="5" applyNumberFormat="1" applyFont="1" applyBorder="1" applyAlignment="1">
      <alignment horizontal="right" vertical="center"/>
    </xf>
    <xf numFmtId="41" fontId="6" fillId="0" borderId="20" xfId="5" applyNumberFormat="1" applyFont="1" applyBorder="1" applyAlignment="1">
      <alignment horizontal="right" vertical="center"/>
    </xf>
    <xf numFmtId="41" fontId="6" fillId="0" borderId="18" xfId="5" applyNumberFormat="1" applyFont="1" applyBorder="1" applyAlignment="1">
      <alignment horizontal="right" vertical="center"/>
    </xf>
    <xf numFmtId="41" fontId="5" fillId="0" borderId="23" xfId="5" applyNumberFormat="1" applyFont="1" applyBorder="1" applyAlignment="1">
      <alignment horizontal="center" vertical="center"/>
    </xf>
    <xf numFmtId="41" fontId="5" fillId="0" borderId="24" xfId="5" applyNumberFormat="1" applyFont="1" applyBorder="1" applyAlignment="1">
      <alignment horizontal="center" vertical="center"/>
    </xf>
    <xf numFmtId="41" fontId="5" fillId="0" borderId="25" xfId="5" applyNumberFormat="1" applyFont="1" applyBorder="1" applyAlignment="1">
      <alignment horizontal="center" vertical="center"/>
    </xf>
    <xf numFmtId="41" fontId="5" fillId="0" borderId="26" xfId="5" applyNumberFormat="1" applyFont="1" applyBorder="1" applyAlignment="1">
      <alignment horizontal="center" vertical="center"/>
    </xf>
    <xf numFmtId="41" fontId="5" fillId="0" borderId="27" xfId="5" applyNumberFormat="1" applyFont="1" applyBorder="1" applyAlignment="1">
      <alignment horizontal="center" vertical="center"/>
    </xf>
    <xf numFmtId="41" fontId="6" fillId="0" borderId="0" xfId="1" applyFont="1" applyAlignment="1">
      <alignment horizontal="right" vertical="center"/>
    </xf>
    <xf numFmtId="41" fontId="6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0" fontId="6" fillId="0" borderId="0" xfId="5" applyFont="1" applyAlignment="1">
      <alignment horizontal="left" vertical="center" wrapText="1"/>
    </xf>
    <xf numFmtId="0" fontId="6" fillId="0" borderId="0" xfId="5" applyFont="1" applyAlignment="1">
      <alignment horizontal="right" vertical="center" shrinkToFit="1"/>
    </xf>
    <xf numFmtId="0" fontId="6" fillId="0" borderId="0" xfId="5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41" fontId="6" fillId="2" borderId="28" xfId="1" applyFont="1" applyFill="1" applyBorder="1" applyAlignment="1">
      <alignment horizontal="center" vertical="center"/>
    </xf>
    <xf numFmtId="0" fontId="6" fillId="0" borderId="29" xfId="5" applyFont="1" applyFill="1" applyBorder="1" applyAlignment="1">
      <alignment horizontal="center" vertical="center"/>
    </xf>
    <xf numFmtId="0" fontId="10" fillId="0" borderId="30" xfId="7" applyFont="1" applyFill="1" applyBorder="1" applyAlignment="1">
      <alignment horizontal="center" vertical="center"/>
    </xf>
    <xf numFmtId="0" fontId="10" fillId="0" borderId="30" xfId="0" applyNumberFormat="1" applyFont="1" applyFill="1" applyBorder="1" applyAlignment="1">
      <alignment horizontal="center" vertical="center"/>
    </xf>
    <xf numFmtId="38" fontId="11" fillId="0" borderId="30" xfId="1" applyNumberFormat="1" applyFont="1" applyFill="1" applyBorder="1" applyAlignment="1">
      <alignment horizontal="left" vertical="center" wrapText="1"/>
    </xf>
    <xf numFmtId="0" fontId="11" fillId="0" borderId="30" xfId="7" applyFont="1" applyFill="1" applyBorder="1" applyAlignment="1">
      <alignment horizontal="center" vertical="center" wrapText="1" shrinkToFit="1"/>
    </xf>
    <xf numFmtId="49" fontId="8" fillId="0" borderId="30" xfId="7" applyNumberFormat="1" applyFont="1" applyFill="1" applyBorder="1" applyAlignment="1">
      <alignment horizontal="center" vertical="center"/>
    </xf>
    <xf numFmtId="0" fontId="8" fillId="0" borderId="30" xfId="7" applyFont="1" applyFill="1" applyBorder="1" applyAlignment="1">
      <alignment horizontal="center" vertical="center" wrapText="1" shrinkToFit="1"/>
    </xf>
    <xf numFmtId="0" fontId="6" fillId="0" borderId="0" xfId="5" applyFont="1" applyFill="1" applyAlignment="1">
      <alignment horizontal="center" vertical="center"/>
    </xf>
    <xf numFmtId="38" fontId="11" fillId="0" borderId="30" xfId="1" applyNumberFormat="1" applyFont="1" applyFill="1" applyBorder="1" applyAlignment="1">
      <alignment horizontal="left" vertical="center" wrapText="1" shrinkToFit="1"/>
    </xf>
    <xf numFmtId="0" fontId="4" fillId="0" borderId="0" xfId="5" applyNumberFormat="1" applyFont="1" applyAlignment="1">
      <alignment horizontal="center" vertical="center"/>
    </xf>
    <xf numFmtId="41" fontId="4" fillId="0" borderId="0" xfId="1" applyFont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4" fillId="0" borderId="0" xfId="5" applyFont="1" applyAlignment="1">
      <alignment horizontal="center" vertical="center" wrapText="1"/>
    </xf>
    <xf numFmtId="0" fontId="4" fillId="0" borderId="0" xfId="5" applyFont="1" applyAlignment="1">
      <alignment horizontal="center" vertical="center" shrinkToFit="1"/>
    </xf>
    <xf numFmtId="0" fontId="4" fillId="0" borderId="0" xfId="5" applyFont="1" applyAlignment="1">
      <alignment horizontal="left" vertical="center" wrapText="1"/>
    </xf>
    <xf numFmtId="0" fontId="12" fillId="0" borderId="0" xfId="5" applyFont="1" applyAlignment="1">
      <alignment horizontal="center" vertical="center"/>
    </xf>
    <xf numFmtId="41" fontId="4" fillId="0" borderId="0" xfId="1" applyNumberFormat="1" applyFont="1" applyAlignment="1">
      <alignment horizontal="center" vertical="center"/>
    </xf>
    <xf numFmtId="0" fontId="8" fillId="0" borderId="31" xfId="7" applyNumberFormat="1" applyFont="1" applyBorder="1" applyAlignment="1">
      <alignment vertical="center"/>
    </xf>
    <xf numFmtId="38" fontId="11" fillId="0" borderId="32" xfId="1" applyNumberFormat="1" applyFont="1" applyFill="1" applyBorder="1" applyAlignment="1">
      <alignment horizontal="left" vertical="center" wrapText="1"/>
    </xf>
    <xf numFmtId="0" fontId="11" fillId="0" borderId="32" xfId="7" applyFont="1" applyFill="1" applyBorder="1" applyAlignment="1">
      <alignment horizontal="center" vertical="center" wrapText="1" shrinkToFit="1"/>
    </xf>
    <xf numFmtId="49" fontId="8" fillId="0" borderId="32" xfId="7" applyNumberFormat="1" applyFont="1" applyFill="1" applyBorder="1" applyAlignment="1">
      <alignment horizontal="center" vertical="center"/>
    </xf>
    <xf numFmtId="0" fontId="6" fillId="2" borderId="33" xfId="5" applyNumberFormat="1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8" fillId="0" borderId="30" xfId="5" applyFont="1" applyFill="1" applyBorder="1" applyAlignment="1">
      <alignment horizontal="left" vertical="center" wrapText="1" shrinkToFit="1"/>
    </xf>
    <xf numFmtId="0" fontId="8" fillId="0" borderId="30" xfId="5" applyFont="1" applyFill="1" applyBorder="1" applyAlignment="1">
      <alignment horizontal="left" vertical="center" shrinkToFit="1"/>
    </xf>
    <xf numFmtId="0" fontId="10" fillId="0" borderId="30" xfId="5" applyFont="1" applyFill="1" applyBorder="1" applyAlignment="1">
      <alignment horizontal="center" vertical="center" shrinkToFit="1"/>
    </xf>
    <xf numFmtId="0" fontId="8" fillId="0" borderId="30" xfId="5" applyFont="1" applyFill="1" applyBorder="1" applyAlignment="1">
      <alignment horizontal="center" vertical="center" shrinkToFit="1"/>
    </xf>
    <xf numFmtId="0" fontId="8" fillId="0" borderId="30" xfId="5" applyFont="1" applyFill="1" applyBorder="1" applyAlignment="1">
      <alignment horizontal="center" vertical="center" wrapText="1" shrinkToFit="1"/>
    </xf>
    <xf numFmtId="38" fontId="8" fillId="0" borderId="30" xfId="1" applyNumberFormat="1" applyFont="1" applyFill="1" applyBorder="1" applyAlignment="1">
      <alignment horizontal="left" vertical="center" wrapText="1"/>
    </xf>
    <xf numFmtId="0" fontId="10" fillId="0" borderId="30" xfId="5" applyFont="1" applyFill="1" applyBorder="1" applyAlignment="1">
      <alignment horizontal="center" vertical="center" wrapText="1" shrinkToFit="1"/>
    </xf>
    <xf numFmtId="0" fontId="6" fillId="0" borderId="32" xfId="0" applyFont="1" applyFill="1" applyBorder="1" applyAlignment="1">
      <alignment horizontal="center" vertical="center"/>
    </xf>
    <xf numFmtId="0" fontId="10" fillId="0" borderId="32" xfId="0" applyNumberFormat="1" applyFont="1" applyFill="1" applyBorder="1" applyAlignment="1">
      <alignment horizontal="center" vertical="center"/>
    </xf>
    <xf numFmtId="0" fontId="8" fillId="0" borderId="32" xfId="5" applyFont="1" applyFill="1" applyBorder="1" applyAlignment="1">
      <alignment horizontal="left" vertical="center" shrinkToFit="1"/>
    </xf>
    <xf numFmtId="0" fontId="10" fillId="0" borderId="32" xfId="5" applyFont="1" applyFill="1" applyBorder="1" applyAlignment="1">
      <alignment horizontal="center" vertical="center" shrinkToFit="1"/>
    </xf>
    <xf numFmtId="0" fontId="8" fillId="0" borderId="34" xfId="5" applyFont="1" applyFill="1" applyBorder="1" applyAlignment="1">
      <alignment horizontal="left" vertical="center" shrinkToFit="1"/>
    </xf>
    <xf numFmtId="38" fontId="8" fillId="0" borderId="34" xfId="1" applyNumberFormat="1" applyFont="1" applyFill="1" applyBorder="1" applyAlignment="1">
      <alignment horizontal="left" vertical="center" wrapText="1"/>
    </xf>
    <xf numFmtId="0" fontId="8" fillId="0" borderId="34" xfId="7" applyFont="1" applyFill="1" applyBorder="1" applyAlignment="1">
      <alignment horizontal="center" vertical="center" wrapText="1" shrinkToFit="1"/>
    </xf>
    <xf numFmtId="49" fontId="8" fillId="0" borderId="34" xfId="7" applyNumberFormat="1" applyFont="1" applyFill="1" applyBorder="1" applyAlignment="1">
      <alignment horizontal="center" vertical="center"/>
    </xf>
    <xf numFmtId="17" fontId="5" fillId="0" borderId="34" xfId="0" quotePrefix="1" applyNumberFormat="1" applyFont="1" applyFill="1" applyBorder="1" applyAlignment="1">
      <alignment horizontal="center" vertical="center"/>
    </xf>
    <xf numFmtId="0" fontId="13" fillId="0" borderId="34" xfId="0" applyNumberFormat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8" fillId="0" borderId="34" xfId="5" applyFont="1" applyFill="1" applyBorder="1" applyAlignment="1">
      <alignment horizontal="center" vertical="center" shrinkToFit="1"/>
    </xf>
    <xf numFmtId="0" fontId="10" fillId="0" borderId="35" xfId="7" applyFont="1" applyFill="1" applyBorder="1" applyAlignment="1">
      <alignment horizontal="center" vertical="center"/>
    </xf>
    <xf numFmtId="41" fontId="6" fillId="0" borderId="32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vertical="center" shrinkToFit="1"/>
    </xf>
    <xf numFmtId="41" fontId="5" fillId="0" borderId="34" xfId="1" applyNumberFormat="1" applyFont="1" applyFill="1" applyBorder="1" applyAlignment="1">
      <alignment vertical="center"/>
    </xf>
    <xf numFmtId="0" fontId="4" fillId="0" borderId="0" xfId="5" applyFont="1" applyFill="1" applyAlignment="1">
      <alignment horizontal="center" vertical="center"/>
    </xf>
    <xf numFmtId="0" fontId="12" fillId="0" borderId="0" xfId="5" applyFont="1" applyFill="1" applyAlignment="1">
      <alignment horizontal="center" vertical="center"/>
    </xf>
    <xf numFmtId="0" fontId="4" fillId="0" borderId="0" xfId="5" applyNumberFormat="1" applyFont="1" applyFill="1" applyAlignment="1">
      <alignment horizontal="center" vertical="center"/>
    </xf>
    <xf numFmtId="41" fontId="4" fillId="0" borderId="0" xfId="1" applyNumberFormat="1" applyFont="1" applyFill="1" applyAlignment="1">
      <alignment vertical="center"/>
    </xf>
    <xf numFmtId="0" fontId="4" fillId="0" borderId="0" xfId="5" applyFont="1" applyFill="1" applyAlignment="1">
      <alignment horizontal="center" vertical="center" wrapText="1"/>
    </xf>
    <xf numFmtId="0" fontId="4" fillId="0" borderId="0" xfId="5" applyFont="1" applyFill="1" applyAlignment="1">
      <alignment horizontal="center" vertical="center" shrinkToFit="1"/>
    </xf>
    <xf numFmtId="0" fontId="4" fillId="0" borderId="0" xfId="5" applyFont="1" applyFill="1" applyAlignment="1">
      <alignment horizontal="left" vertical="center" wrapText="1"/>
    </xf>
    <xf numFmtId="41" fontId="4" fillId="0" borderId="0" xfId="1" applyFont="1" applyFill="1" applyAlignment="1">
      <alignment horizontal="center" vertical="center"/>
    </xf>
    <xf numFmtId="41" fontId="4" fillId="0" borderId="0" xfId="1" applyNumberFormat="1" applyFont="1" applyFill="1" applyAlignment="1">
      <alignment horizontal="center" vertical="center"/>
    </xf>
    <xf numFmtId="41" fontId="1" fillId="0" borderId="0" xfId="5" applyNumberFormat="1"/>
    <xf numFmtId="0" fontId="6" fillId="0" borderId="30" xfId="5" applyFont="1" applyFill="1" applyBorder="1" applyAlignment="1">
      <alignment horizontal="center" vertical="center"/>
    </xf>
    <xf numFmtId="38" fontId="4" fillId="0" borderId="30" xfId="0" applyNumberFormat="1" applyFont="1" applyFill="1" applyBorder="1" applyAlignment="1">
      <alignment vertical="center"/>
    </xf>
    <xf numFmtId="38" fontId="12" fillId="0" borderId="30" xfId="0" applyNumberFormat="1" applyFont="1" applyFill="1" applyBorder="1" applyAlignment="1">
      <alignment horizontal="center" vertical="center"/>
    </xf>
    <xf numFmtId="41" fontId="6" fillId="0" borderId="30" xfId="1" applyFont="1" applyFill="1" applyBorder="1" applyAlignment="1">
      <alignment horizontal="center" vertical="center"/>
    </xf>
    <xf numFmtId="17" fontId="6" fillId="0" borderId="30" xfId="0" quotePrefix="1" applyNumberFormat="1" applyFont="1" applyFill="1" applyBorder="1" applyAlignment="1">
      <alignment horizontal="center" vertical="center"/>
    </xf>
    <xf numFmtId="0" fontId="16" fillId="0" borderId="0" xfId="8" applyFont="1"/>
    <xf numFmtId="0" fontId="17" fillId="0" borderId="0" xfId="8" applyFont="1" applyAlignment="1"/>
    <xf numFmtId="0" fontId="18" fillId="0" borderId="0" xfId="8" applyFont="1" applyAlignment="1"/>
    <xf numFmtId="0" fontId="1" fillId="0" borderId="0" xfId="8"/>
    <xf numFmtId="0" fontId="22" fillId="0" borderId="0" xfId="8" applyFont="1" applyAlignment="1"/>
    <xf numFmtId="0" fontId="24" fillId="0" borderId="0" xfId="8" applyFont="1" applyFill="1" applyAlignment="1">
      <alignment horizontal="center" vertical="center"/>
    </xf>
    <xf numFmtId="0" fontId="24" fillId="0" borderId="0" xfId="8" applyFont="1" applyFill="1"/>
    <xf numFmtId="0" fontId="25" fillId="0" borderId="0" xfId="8" applyFont="1" applyFill="1" applyAlignment="1">
      <alignment horizontal="center" vertical="center"/>
    </xf>
    <xf numFmtId="0" fontId="25" fillId="0" borderId="0" xfId="8" applyFont="1" applyFill="1" applyAlignment="1">
      <alignment vertical="center"/>
    </xf>
    <xf numFmtId="0" fontId="25" fillId="0" borderId="0" xfId="8" applyFont="1" applyFill="1" applyAlignment="1">
      <alignment horizontal="right" vertical="center"/>
    </xf>
    <xf numFmtId="0" fontId="25" fillId="0" borderId="0" xfId="8" applyFont="1" applyFill="1" applyAlignment="1">
      <alignment horizontal="distributed" vertical="center"/>
    </xf>
    <xf numFmtId="0" fontId="6" fillId="0" borderId="54" xfId="5" applyFont="1" applyFill="1" applyBorder="1" applyAlignment="1">
      <alignment horizontal="center" vertical="center"/>
    </xf>
    <xf numFmtId="0" fontId="10" fillId="0" borderId="33" xfId="7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10" fillId="0" borderId="33" xfId="0" applyNumberFormat="1" applyFont="1" applyFill="1" applyBorder="1" applyAlignment="1">
      <alignment horizontal="center" vertical="center"/>
    </xf>
    <xf numFmtId="41" fontId="6" fillId="0" borderId="33" xfId="1" applyNumberFormat="1" applyFont="1" applyFill="1" applyBorder="1" applyAlignment="1">
      <alignment vertical="center"/>
    </xf>
    <xf numFmtId="0" fontId="8" fillId="0" borderId="33" xfId="5" applyFont="1" applyFill="1" applyBorder="1" applyAlignment="1">
      <alignment horizontal="left" vertical="center" wrapText="1" shrinkToFit="1"/>
    </xf>
    <xf numFmtId="0" fontId="10" fillId="0" borderId="33" xfId="5" applyFont="1" applyFill="1" applyBorder="1" applyAlignment="1">
      <alignment horizontal="center" vertical="center" wrapText="1" shrinkToFit="1"/>
    </xf>
    <xf numFmtId="38" fontId="8" fillId="0" borderId="33" xfId="1" applyNumberFormat="1" applyFont="1" applyFill="1" applyBorder="1" applyAlignment="1">
      <alignment horizontal="left" vertical="center" wrapText="1"/>
    </xf>
    <xf numFmtId="0" fontId="8" fillId="0" borderId="33" xfId="7" applyFont="1" applyFill="1" applyBorder="1" applyAlignment="1">
      <alignment horizontal="center" vertical="center" wrapText="1" shrinkToFit="1"/>
    </xf>
    <xf numFmtId="49" fontId="8" fillId="0" borderId="33" xfId="7" applyNumberFormat="1" applyFont="1" applyFill="1" applyBorder="1" applyAlignment="1">
      <alignment horizontal="center" vertical="center"/>
    </xf>
    <xf numFmtId="0" fontId="6" fillId="0" borderId="53" xfId="5" applyFont="1" applyFill="1" applyBorder="1" applyAlignment="1">
      <alignment horizontal="center" vertical="center"/>
    </xf>
    <xf numFmtId="0" fontId="10" fillId="0" borderId="27" xfId="7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10" fillId="0" borderId="27" xfId="0" applyNumberFormat="1" applyFont="1" applyFill="1" applyBorder="1" applyAlignment="1">
      <alignment horizontal="center" vertical="center"/>
    </xf>
    <xf numFmtId="41" fontId="6" fillId="0" borderId="27" xfId="1" applyNumberFormat="1" applyFont="1" applyFill="1" applyBorder="1" applyAlignment="1">
      <alignment vertical="center"/>
    </xf>
    <xf numFmtId="0" fontId="8" fillId="0" borderId="27" xfId="5" applyFont="1" applyFill="1" applyBorder="1" applyAlignment="1">
      <alignment horizontal="left" vertical="center" wrapText="1" shrinkToFit="1"/>
    </xf>
    <xf numFmtId="0" fontId="10" fillId="0" borderId="27" xfId="5" applyFont="1" applyFill="1" applyBorder="1" applyAlignment="1">
      <alignment horizontal="center" vertical="center" shrinkToFit="1"/>
    </xf>
    <xf numFmtId="38" fontId="8" fillId="0" borderId="27" xfId="1" applyNumberFormat="1" applyFont="1" applyFill="1" applyBorder="1" applyAlignment="1">
      <alignment horizontal="left" vertical="center" wrapText="1"/>
    </xf>
    <xf numFmtId="0" fontId="8" fillId="0" borderId="27" xfId="7" applyFont="1" applyFill="1" applyBorder="1" applyAlignment="1">
      <alignment horizontal="center" vertical="center" wrapText="1" shrinkToFit="1"/>
    </xf>
    <xf numFmtId="49" fontId="8" fillId="0" borderId="27" xfId="7" applyNumberFormat="1" applyFont="1" applyFill="1" applyBorder="1" applyAlignment="1">
      <alignment horizontal="center" vertical="center"/>
    </xf>
    <xf numFmtId="0" fontId="6" fillId="3" borderId="29" xfId="5" applyFont="1" applyFill="1" applyBorder="1" applyAlignment="1">
      <alignment horizontal="center" vertical="center"/>
    </xf>
    <xf numFmtId="0" fontId="10" fillId="3" borderId="30" xfId="7" applyFont="1" applyFill="1" applyBorder="1" applyAlignment="1">
      <alignment horizontal="center" vertical="center"/>
    </xf>
    <xf numFmtId="17" fontId="6" fillId="3" borderId="30" xfId="0" quotePrefix="1" applyNumberFormat="1" applyFont="1" applyFill="1" applyBorder="1" applyAlignment="1">
      <alignment horizontal="center" vertical="center"/>
    </xf>
    <xf numFmtId="0" fontId="10" fillId="3" borderId="30" xfId="0" applyNumberFormat="1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41" fontId="6" fillId="3" borderId="30" xfId="1" applyNumberFormat="1" applyFont="1" applyFill="1" applyBorder="1" applyAlignment="1">
      <alignment vertical="center"/>
    </xf>
    <xf numFmtId="0" fontId="8" fillId="3" borderId="30" xfId="5" applyFont="1" applyFill="1" applyBorder="1" applyAlignment="1">
      <alignment horizontal="left" vertical="center" wrapText="1" shrinkToFit="1"/>
    </xf>
    <xf numFmtId="0" fontId="8" fillId="3" borderId="30" xfId="5" applyFont="1" applyFill="1" applyBorder="1" applyAlignment="1">
      <alignment horizontal="center" vertical="center" wrapText="1" shrinkToFit="1"/>
    </xf>
    <xf numFmtId="38" fontId="11" fillId="3" borderId="30" xfId="1" applyNumberFormat="1" applyFont="1" applyFill="1" applyBorder="1" applyAlignment="1">
      <alignment horizontal="left" vertical="center" wrapText="1" shrinkToFit="1"/>
    </xf>
    <xf numFmtId="0" fontId="11" fillId="3" borderId="30" xfId="7" applyFont="1" applyFill="1" applyBorder="1" applyAlignment="1">
      <alignment horizontal="center" vertical="center" wrapText="1" shrinkToFit="1"/>
    </xf>
    <xf numFmtId="49" fontId="8" fillId="3" borderId="30" xfId="7" applyNumberFormat="1" applyFont="1" applyFill="1" applyBorder="1" applyAlignment="1">
      <alignment horizontal="center" vertical="center"/>
    </xf>
    <xf numFmtId="41" fontId="6" fillId="3" borderId="30" xfId="1" applyNumberFormat="1" applyFont="1" applyFill="1" applyBorder="1" applyAlignment="1">
      <alignment vertical="center" shrinkToFit="1"/>
    </xf>
    <xf numFmtId="0" fontId="8" fillId="3" borderId="30" xfId="5" applyFont="1" applyFill="1" applyBorder="1" applyAlignment="1">
      <alignment horizontal="center" vertical="center" shrinkToFit="1"/>
    </xf>
    <xf numFmtId="38" fontId="8" fillId="3" borderId="30" xfId="1" applyNumberFormat="1" applyFont="1" applyFill="1" applyBorder="1" applyAlignment="1">
      <alignment horizontal="left" vertical="center" wrapText="1"/>
    </xf>
    <xf numFmtId="0" fontId="8" fillId="3" borderId="30" xfId="7" applyFont="1" applyFill="1" applyBorder="1" applyAlignment="1">
      <alignment horizontal="center" vertical="center" wrapText="1" shrinkToFit="1"/>
    </xf>
    <xf numFmtId="0" fontId="17" fillId="0" borderId="0" xfId="8" applyFont="1" applyAlignment="1">
      <alignment horizontal="distributed"/>
    </xf>
    <xf numFmtId="0" fontId="19" fillId="0" borderId="0" xfId="8" applyFont="1" applyAlignment="1">
      <alignment horizontal="distributed" vertical="top"/>
    </xf>
    <xf numFmtId="0" fontId="20" fillId="0" borderId="0" xfId="8" applyFont="1" applyAlignment="1">
      <alignment horizontal="center"/>
    </xf>
    <xf numFmtId="0" fontId="21" fillId="0" borderId="0" xfId="8" applyFont="1" applyAlignment="1">
      <alignment horizontal="center" vertical="center"/>
    </xf>
    <xf numFmtId="0" fontId="23" fillId="0" borderId="0" xfId="8" applyFont="1" applyAlignment="1">
      <alignment horizontal="distributed" vertical="center"/>
    </xf>
    <xf numFmtId="0" fontId="26" fillId="0" borderId="0" xfId="8" applyFont="1" applyFill="1" applyAlignment="1">
      <alignment horizontal="center" vertical="center"/>
    </xf>
    <xf numFmtId="0" fontId="25" fillId="0" borderId="0" xfId="8" quotePrefix="1" applyFont="1" applyFill="1" applyAlignment="1">
      <alignment horizontal="right" vertical="center"/>
    </xf>
    <xf numFmtId="0" fontId="25" fillId="0" borderId="0" xfId="8" applyFont="1" applyFill="1" applyAlignment="1">
      <alignment horizontal="right" vertical="center"/>
    </xf>
    <xf numFmtId="0" fontId="25" fillId="0" borderId="0" xfId="8" applyFont="1" applyFill="1" applyAlignment="1">
      <alignment horizontal="distributed" vertical="center"/>
    </xf>
    <xf numFmtId="0" fontId="28" fillId="0" borderId="0" xfId="0" applyFont="1" applyAlignment="1">
      <alignment horizontal="center" vertical="center"/>
    </xf>
    <xf numFmtId="0" fontId="5" fillId="0" borderId="23" xfId="5" applyFont="1" applyBorder="1" applyAlignment="1">
      <alignment horizontal="center" vertical="center"/>
    </xf>
    <xf numFmtId="0" fontId="5" fillId="0" borderId="26" xfId="5" applyFont="1" applyBorder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14" fillId="0" borderId="31" xfId="5" applyFont="1" applyBorder="1" applyAlignment="1">
      <alignment horizontal="right" vertical="center"/>
    </xf>
    <xf numFmtId="0" fontId="5" fillId="2" borderId="37" xfId="5" applyFont="1" applyFill="1" applyBorder="1" applyAlignment="1">
      <alignment horizontal="center" vertical="center"/>
    </xf>
    <xf numFmtId="0" fontId="5" fillId="2" borderId="38" xfId="5" applyFont="1" applyFill="1" applyBorder="1" applyAlignment="1">
      <alignment horizontal="center" vertical="center"/>
    </xf>
    <xf numFmtId="0" fontId="5" fillId="2" borderId="39" xfId="5" applyFont="1" applyFill="1" applyBorder="1" applyAlignment="1">
      <alignment horizontal="center" vertical="center"/>
    </xf>
    <xf numFmtId="0" fontId="5" fillId="2" borderId="40" xfId="5" applyFont="1" applyFill="1" applyBorder="1" applyAlignment="1">
      <alignment horizontal="center" vertical="center"/>
    </xf>
    <xf numFmtId="0" fontId="5" fillId="2" borderId="41" xfId="5" applyFont="1" applyFill="1" applyBorder="1" applyAlignment="1">
      <alignment horizontal="center" vertical="center"/>
    </xf>
    <xf numFmtId="0" fontId="5" fillId="2" borderId="42" xfId="5" applyFont="1" applyFill="1" applyBorder="1" applyAlignment="1">
      <alignment horizontal="center" vertical="center"/>
    </xf>
    <xf numFmtId="0" fontId="5" fillId="2" borderId="43" xfId="5" applyFont="1" applyFill="1" applyBorder="1" applyAlignment="1">
      <alignment horizontal="center" vertical="center"/>
    </xf>
    <xf numFmtId="0" fontId="5" fillId="2" borderId="44" xfId="5" applyFont="1" applyFill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6" fillId="2" borderId="28" xfId="5" applyFont="1" applyFill="1" applyBorder="1" applyAlignment="1">
      <alignment horizontal="center" vertical="center" wrapText="1"/>
    </xf>
    <xf numFmtId="0" fontId="6" fillId="2" borderId="48" xfId="5" applyFont="1" applyFill="1" applyBorder="1" applyAlignment="1">
      <alignment horizontal="center" vertical="center" wrapText="1"/>
    </xf>
    <xf numFmtId="0" fontId="6" fillId="2" borderId="28" xfId="5" applyFont="1" applyFill="1" applyBorder="1" applyAlignment="1">
      <alignment horizontal="center" vertical="center" shrinkToFit="1"/>
    </xf>
    <xf numFmtId="0" fontId="6" fillId="2" borderId="48" xfId="5" applyFont="1" applyFill="1" applyBorder="1" applyAlignment="1">
      <alignment horizontal="center" vertical="center" shrinkToFit="1"/>
    </xf>
    <xf numFmtId="0" fontId="6" fillId="2" borderId="35" xfId="5" applyFont="1" applyFill="1" applyBorder="1" applyAlignment="1">
      <alignment horizontal="center" vertical="center" wrapText="1"/>
    </xf>
    <xf numFmtId="0" fontId="5" fillId="0" borderId="50" xfId="5" applyFont="1" applyFill="1" applyBorder="1" applyAlignment="1">
      <alignment horizontal="center" vertical="center"/>
    </xf>
    <xf numFmtId="0" fontId="5" fillId="0" borderId="51" xfId="5" applyFont="1" applyFill="1" applyBorder="1" applyAlignment="1">
      <alignment horizontal="center" vertical="center"/>
    </xf>
    <xf numFmtId="0" fontId="5" fillId="0" borderId="52" xfId="5" applyFont="1" applyFill="1" applyBorder="1" applyAlignment="1">
      <alignment horizontal="center" vertical="center"/>
    </xf>
    <xf numFmtId="41" fontId="6" fillId="2" borderId="45" xfId="1" applyFont="1" applyFill="1" applyBorder="1" applyAlignment="1">
      <alignment horizontal="center" vertical="center"/>
    </xf>
    <xf numFmtId="41" fontId="6" fillId="2" borderId="47" xfId="1" applyFont="1" applyFill="1" applyBorder="1" applyAlignment="1">
      <alignment horizontal="center" vertical="center"/>
    </xf>
    <xf numFmtId="0" fontId="6" fillId="2" borderId="28" xfId="5" applyFont="1" applyFill="1" applyBorder="1" applyAlignment="1">
      <alignment horizontal="center" vertical="center"/>
    </xf>
    <xf numFmtId="0" fontId="6" fillId="2" borderId="35" xfId="5" applyFont="1" applyFill="1" applyBorder="1" applyAlignment="1">
      <alignment horizontal="center" vertical="center"/>
    </xf>
    <xf numFmtId="0" fontId="6" fillId="2" borderId="48" xfId="5" applyFont="1" applyFill="1" applyBorder="1" applyAlignment="1">
      <alignment horizontal="center" vertical="center"/>
    </xf>
    <xf numFmtId="41" fontId="6" fillId="2" borderId="28" xfId="1" applyFont="1" applyFill="1" applyBorder="1" applyAlignment="1">
      <alignment horizontal="center" vertical="center"/>
    </xf>
    <xf numFmtId="41" fontId="6" fillId="2" borderId="48" xfId="1" applyFont="1" applyFill="1" applyBorder="1" applyAlignment="1">
      <alignment horizontal="center" vertical="center"/>
    </xf>
    <xf numFmtId="176" fontId="6" fillId="2" borderId="28" xfId="1" applyNumberFormat="1" applyFont="1" applyFill="1" applyBorder="1" applyAlignment="1">
      <alignment horizontal="center" vertical="center"/>
    </xf>
    <xf numFmtId="176" fontId="6" fillId="2" borderId="48" xfId="1" applyNumberFormat="1" applyFont="1" applyFill="1" applyBorder="1" applyAlignment="1">
      <alignment horizontal="center" vertical="center"/>
    </xf>
    <xf numFmtId="0" fontId="15" fillId="0" borderId="31" xfId="7" applyNumberFormat="1" applyFont="1" applyBorder="1" applyAlignment="1">
      <alignment horizontal="left" vertical="center"/>
    </xf>
    <xf numFmtId="0" fontId="6" fillId="0" borderId="31" xfId="5" applyFont="1" applyBorder="1" applyAlignment="1">
      <alignment horizontal="right" vertical="center" shrinkToFit="1"/>
    </xf>
    <xf numFmtId="0" fontId="6" fillId="2" borderId="45" xfId="5" applyFont="1" applyFill="1" applyBorder="1" applyAlignment="1">
      <alignment horizontal="center" vertical="center"/>
    </xf>
    <xf numFmtId="0" fontId="6" fillId="2" borderId="46" xfId="5" applyFont="1" applyFill="1" applyBorder="1" applyAlignment="1">
      <alignment horizontal="center" vertical="center"/>
    </xf>
    <xf numFmtId="0" fontId="6" fillId="2" borderId="47" xfId="5" applyFont="1" applyFill="1" applyBorder="1" applyAlignment="1">
      <alignment horizontal="center" vertical="center"/>
    </xf>
    <xf numFmtId="0" fontId="6" fillId="2" borderId="36" xfId="5" applyNumberFormat="1" applyFont="1" applyFill="1" applyBorder="1" applyAlignment="1">
      <alignment horizontal="center" vertical="center"/>
    </xf>
    <xf numFmtId="0" fontId="6" fillId="2" borderId="49" xfId="5" applyNumberFormat="1" applyFont="1" applyFill="1" applyBorder="1" applyAlignment="1">
      <alignment horizontal="center" vertical="center"/>
    </xf>
    <xf numFmtId="0" fontId="6" fillId="2" borderId="30" xfId="5" applyFont="1" applyFill="1" applyBorder="1" applyAlignment="1">
      <alignment horizontal="center" vertical="center"/>
    </xf>
  </cellXfs>
  <cellStyles count="10">
    <cellStyle name="쉼표 [0]" xfId="1" builtinId="6"/>
    <cellStyle name="쉼표 [0] 2" xfId="2"/>
    <cellStyle name="쉼표 [0] 3 2" xfId="3"/>
    <cellStyle name="쉼표 [0] 5" xfId="4"/>
    <cellStyle name="표준" xfId="0" builtinId="0"/>
    <cellStyle name="표준 2" xfId="8"/>
    <cellStyle name="표준 2 2" xfId="9"/>
    <cellStyle name="표준_오량천용지조서" xfId="5"/>
    <cellStyle name="표준_오량천용지조서_01.용지조서(산막리)" xfId="6"/>
    <cellStyle name="표준_오량천용지조서_10. 용지조서(중신-신평도로)_02. 용지조서(도안)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38100</xdr:rowOff>
    </xdr:from>
    <xdr:to>
      <xdr:col>2</xdr:col>
      <xdr:colOff>114300</xdr:colOff>
      <xdr:row>5</xdr:row>
      <xdr:rowOff>142875</xdr:rowOff>
    </xdr:to>
    <xdr:pic>
      <xdr:nvPicPr>
        <xdr:cNvPr id="2" name="_x123339544" descr="EMB00000bc43cf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91" t="4213" r="18585" b="73039"/>
        <a:stretch>
          <a:fillRect/>
        </a:stretch>
      </xdr:blipFill>
      <xdr:spPr bwMode="auto">
        <a:xfrm>
          <a:off x="333375" y="552450"/>
          <a:ext cx="10477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962025</xdr:colOff>
      <xdr:row>43</xdr:row>
      <xdr:rowOff>50199</xdr:rowOff>
    </xdr:from>
    <xdr:to>
      <xdr:col>2</xdr:col>
      <xdr:colOff>619125</xdr:colOff>
      <xdr:row>44</xdr:row>
      <xdr:rowOff>47625</xdr:rowOff>
    </xdr:to>
    <xdr:pic>
      <xdr:nvPicPr>
        <xdr:cNvPr id="3" name="_x123333168" descr="EMB00000bc43d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8279799"/>
          <a:ext cx="628650" cy="492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133350</xdr:rowOff>
    </xdr:from>
    <xdr:to>
      <xdr:col>1</xdr:col>
      <xdr:colOff>342900</xdr:colOff>
      <xdr:row>3</xdr:row>
      <xdr:rowOff>95250</xdr:rowOff>
    </xdr:to>
    <xdr:sp macro="" textlink="">
      <xdr:nvSpPr>
        <xdr:cNvPr id="1216" name="Oval 1"/>
        <xdr:cNvSpPr>
          <a:spLocks noChangeArrowheads="1"/>
        </xdr:cNvSpPr>
      </xdr:nvSpPr>
      <xdr:spPr bwMode="auto">
        <a:xfrm>
          <a:off x="495300" y="657225"/>
          <a:ext cx="171450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47"/>
  <sheetViews>
    <sheetView view="pageBreakPreview" zoomScaleNormal="100" workbookViewId="0">
      <selection activeCell="P15" sqref="P15"/>
    </sheetView>
  </sheetViews>
  <sheetFormatPr defaultRowHeight="13.5" x14ac:dyDescent="0.15"/>
  <cols>
    <col min="1" max="1" width="3.44140625" style="110" customWidth="1"/>
    <col min="2" max="5" width="11.33203125" style="110" customWidth="1"/>
    <col min="6" max="6" width="11.44140625" style="110" customWidth="1"/>
    <col min="7" max="7" width="11.33203125" style="110" customWidth="1"/>
    <col min="8" max="8" width="3.44140625" style="110" customWidth="1"/>
    <col min="9" max="256" width="8.88671875" style="110"/>
    <col min="257" max="257" width="3.44140625" style="110" customWidth="1"/>
    <col min="258" max="261" width="11.33203125" style="110" customWidth="1"/>
    <col min="262" max="262" width="11.44140625" style="110" customWidth="1"/>
    <col min="263" max="263" width="11.33203125" style="110" customWidth="1"/>
    <col min="264" max="264" width="3.44140625" style="110" customWidth="1"/>
    <col min="265" max="512" width="8.88671875" style="110"/>
    <col min="513" max="513" width="3.44140625" style="110" customWidth="1"/>
    <col min="514" max="517" width="11.33203125" style="110" customWidth="1"/>
    <col min="518" max="518" width="11.44140625" style="110" customWidth="1"/>
    <col min="519" max="519" width="11.33203125" style="110" customWidth="1"/>
    <col min="520" max="520" width="3.44140625" style="110" customWidth="1"/>
    <col min="521" max="768" width="8.88671875" style="110"/>
    <col min="769" max="769" width="3.44140625" style="110" customWidth="1"/>
    <col min="770" max="773" width="11.33203125" style="110" customWidth="1"/>
    <col min="774" max="774" width="11.44140625" style="110" customWidth="1"/>
    <col min="775" max="775" width="11.33203125" style="110" customWidth="1"/>
    <col min="776" max="776" width="3.44140625" style="110" customWidth="1"/>
    <col min="777" max="1024" width="8.88671875" style="110"/>
    <col min="1025" max="1025" width="3.44140625" style="110" customWidth="1"/>
    <col min="1026" max="1029" width="11.33203125" style="110" customWidth="1"/>
    <col min="1030" max="1030" width="11.44140625" style="110" customWidth="1"/>
    <col min="1031" max="1031" width="11.33203125" style="110" customWidth="1"/>
    <col min="1032" max="1032" width="3.44140625" style="110" customWidth="1"/>
    <col min="1033" max="1280" width="8.88671875" style="110"/>
    <col min="1281" max="1281" width="3.44140625" style="110" customWidth="1"/>
    <col min="1282" max="1285" width="11.33203125" style="110" customWidth="1"/>
    <col min="1286" max="1286" width="11.44140625" style="110" customWidth="1"/>
    <col min="1287" max="1287" width="11.33203125" style="110" customWidth="1"/>
    <col min="1288" max="1288" width="3.44140625" style="110" customWidth="1"/>
    <col min="1289" max="1536" width="8.88671875" style="110"/>
    <col min="1537" max="1537" width="3.44140625" style="110" customWidth="1"/>
    <col min="1538" max="1541" width="11.33203125" style="110" customWidth="1"/>
    <col min="1542" max="1542" width="11.44140625" style="110" customWidth="1"/>
    <col min="1543" max="1543" width="11.33203125" style="110" customWidth="1"/>
    <col min="1544" max="1544" width="3.44140625" style="110" customWidth="1"/>
    <col min="1545" max="1792" width="8.88671875" style="110"/>
    <col min="1793" max="1793" width="3.44140625" style="110" customWidth="1"/>
    <col min="1794" max="1797" width="11.33203125" style="110" customWidth="1"/>
    <col min="1798" max="1798" width="11.44140625" style="110" customWidth="1"/>
    <col min="1799" max="1799" width="11.33203125" style="110" customWidth="1"/>
    <col min="1800" max="1800" width="3.44140625" style="110" customWidth="1"/>
    <col min="1801" max="2048" width="8.88671875" style="110"/>
    <col min="2049" max="2049" width="3.44140625" style="110" customWidth="1"/>
    <col min="2050" max="2053" width="11.33203125" style="110" customWidth="1"/>
    <col min="2054" max="2054" width="11.44140625" style="110" customWidth="1"/>
    <col min="2055" max="2055" width="11.33203125" style="110" customWidth="1"/>
    <col min="2056" max="2056" width="3.44140625" style="110" customWidth="1"/>
    <col min="2057" max="2304" width="8.88671875" style="110"/>
    <col min="2305" max="2305" width="3.44140625" style="110" customWidth="1"/>
    <col min="2306" max="2309" width="11.33203125" style="110" customWidth="1"/>
    <col min="2310" max="2310" width="11.44140625" style="110" customWidth="1"/>
    <col min="2311" max="2311" width="11.33203125" style="110" customWidth="1"/>
    <col min="2312" max="2312" width="3.44140625" style="110" customWidth="1"/>
    <col min="2313" max="2560" width="8.88671875" style="110"/>
    <col min="2561" max="2561" width="3.44140625" style="110" customWidth="1"/>
    <col min="2562" max="2565" width="11.33203125" style="110" customWidth="1"/>
    <col min="2566" max="2566" width="11.44140625" style="110" customWidth="1"/>
    <col min="2567" max="2567" width="11.33203125" style="110" customWidth="1"/>
    <col min="2568" max="2568" width="3.44140625" style="110" customWidth="1"/>
    <col min="2569" max="2816" width="8.88671875" style="110"/>
    <col min="2817" max="2817" width="3.44140625" style="110" customWidth="1"/>
    <col min="2818" max="2821" width="11.33203125" style="110" customWidth="1"/>
    <col min="2822" max="2822" width="11.44140625" style="110" customWidth="1"/>
    <col min="2823" max="2823" width="11.33203125" style="110" customWidth="1"/>
    <col min="2824" max="2824" width="3.44140625" style="110" customWidth="1"/>
    <col min="2825" max="3072" width="8.88671875" style="110"/>
    <col min="3073" max="3073" width="3.44140625" style="110" customWidth="1"/>
    <col min="3074" max="3077" width="11.33203125" style="110" customWidth="1"/>
    <col min="3078" max="3078" width="11.44140625" style="110" customWidth="1"/>
    <col min="3079" max="3079" width="11.33203125" style="110" customWidth="1"/>
    <col min="3080" max="3080" width="3.44140625" style="110" customWidth="1"/>
    <col min="3081" max="3328" width="8.88671875" style="110"/>
    <col min="3329" max="3329" width="3.44140625" style="110" customWidth="1"/>
    <col min="3330" max="3333" width="11.33203125" style="110" customWidth="1"/>
    <col min="3334" max="3334" width="11.44140625" style="110" customWidth="1"/>
    <col min="3335" max="3335" width="11.33203125" style="110" customWidth="1"/>
    <col min="3336" max="3336" width="3.44140625" style="110" customWidth="1"/>
    <col min="3337" max="3584" width="8.88671875" style="110"/>
    <col min="3585" max="3585" width="3.44140625" style="110" customWidth="1"/>
    <col min="3586" max="3589" width="11.33203125" style="110" customWidth="1"/>
    <col min="3590" max="3590" width="11.44140625" style="110" customWidth="1"/>
    <col min="3591" max="3591" width="11.33203125" style="110" customWidth="1"/>
    <col min="3592" max="3592" width="3.44140625" style="110" customWidth="1"/>
    <col min="3593" max="3840" width="8.88671875" style="110"/>
    <col min="3841" max="3841" width="3.44140625" style="110" customWidth="1"/>
    <col min="3842" max="3845" width="11.33203125" style="110" customWidth="1"/>
    <col min="3846" max="3846" width="11.44140625" style="110" customWidth="1"/>
    <col min="3847" max="3847" width="11.33203125" style="110" customWidth="1"/>
    <col min="3848" max="3848" width="3.44140625" style="110" customWidth="1"/>
    <col min="3849" max="4096" width="8.88671875" style="110"/>
    <col min="4097" max="4097" width="3.44140625" style="110" customWidth="1"/>
    <col min="4098" max="4101" width="11.33203125" style="110" customWidth="1"/>
    <col min="4102" max="4102" width="11.44140625" style="110" customWidth="1"/>
    <col min="4103" max="4103" width="11.33203125" style="110" customWidth="1"/>
    <col min="4104" max="4104" width="3.44140625" style="110" customWidth="1"/>
    <col min="4105" max="4352" width="8.88671875" style="110"/>
    <col min="4353" max="4353" width="3.44140625" style="110" customWidth="1"/>
    <col min="4354" max="4357" width="11.33203125" style="110" customWidth="1"/>
    <col min="4358" max="4358" width="11.44140625" style="110" customWidth="1"/>
    <col min="4359" max="4359" width="11.33203125" style="110" customWidth="1"/>
    <col min="4360" max="4360" width="3.44140625" style="110" customWidth="1"/>
    <col min="4361" max="4608" width="8.88671875" style="110"/>
    <col min="4609" max="4609" width="3.44140625" style="110" customWidth="1"/>
    <col min="4610" max="4613" width="11.33203125" style="110" customWidth="1"/>
    <col min="4614" max="4614" width="11.44140625" style="110" customWidth="1"/>
    <col min="4615" max="4615" width="11.33203125" style="110" customWidth="1"/>
    <col min="4616" max="4616" width="3.44140625" style="110" customWidth="1"/>
    <col min="4617" max="4864" width="8.88671875" style="110"/>
    <col min="4865" max="4865" width="3.44140625" style="110" customWidth="1"/>
    <col min="4866" max="4869" width="11.33203125" style="110" customWidth="1"/>
    <col min="4870" max="4870" width="11.44140625" style="110" customWidth="1"/>
    <col min="4871" max="4871" width="11.33203125" style="110" customWidth="1"/>
    <col min="4872" max="4872" width="3.44140625" style="110" customWidth="1"/>
    <col min="4873" max="5120" width="8.88671875" style="110"/>
    <col min="5121" max="5121" width="3.44140625" style="110" customWidth="1"/>
    <col min="5122" max="5125" width="11.33203125" style="110" customWidth="1"/>
    <col min="5126" max="5126" width="11.44140625" style="110" customWidth="1"/>
    <col min="5127" max="5127" width="11.33203125" style="110" customWidth="1"/>
    <col min="5128" max="5128" width="3.44140625" style="110" customWidth="1"/>
    <col min="5129" max="5376" width="8.88671875" style="110"/>
    <col min="5377" max="5377" width="3.44140625" style="110" customWidth="1"/>
    <col min="5378" max="5381" width="11.33203125" style="110" customWidth="1"/>
    <col min="5382" max="5382" width="11.44140625" style="110" customWidth="1"/>
    <col min="5383" max="5383" width="11.33203125" style="110" customWidth="1"/>
    <col min="5384" max="5384" width="3.44140625" style="110" customWidth="1"/>
    <col min="5385" max="5632" width="8.88671875" style="110"/>
    <col min="5633" max="5633" width="3.44140625" style="110" customWidth="1"/>
    <col min="5634" max="5637" width="11.33203125" style="110" customWidth="1"/>
    <col min="5638" max="5638" width="11.44140625" style="110" customWidth="1"/>
    <col min="5639" max="5639" width="11.33203125" style="110" customWidth="1"/>
    <col min="5640" max="5640" width="3.44140625" style="110" customWidth="1"/>
    <col min="5641" max="5888" width="8.88671875" style="110"/>
    <col min="5889" max="5889" width="3.44140625" style="110" customWidth="1"/>
    <col min="5890" max="5893" width="11.33203125" style="110" customWidth="1"/>
    <col min="5894" max="5894" width="11.44140625" style="110" customWidth="1"/>
    <col min="5895" max="5895" width="11.33203125" style="110" customWidth="1"/>
    <col min="5896" max="5896" width="3.44140625" style="110" customWidth="1"/>
    <col min="5897" max="6144" width="8.88671875" style="110"/>
    <col min="6145" max="6145" width="3.44140625" style="110" customWidth="1"/>
    <col min="6146" max="6149" width="11.33203125" style="110" customWidth="1"/>
    <col min="6150" max="6150" width="11.44140625" style="110" customWidth="1"/>
    <col min="6151" max="6151" width="11.33203125" style="110" customWidth="1"/>
    <col min="6152" max="6152" width="3.44140625" style="110" customWidth="1"/>
    <col min="6153" max="6400" width="8.88671875" style="110"/>
    <col min="6401" max="6401" width="3.44140625" style="110" customWidth="1"/>
    <col min="6402" max="6405" width="11.33203125" style="110" customWidth="1"/>
    <col min="6406" max="6406" width="11.44140625" style="110" customWidth="1"/>
    <col min="6407" max="6407" width="11.33203125" style="110" customWidth="1"/>
    <col min="6408" max="6408" width="3.44140625" style="110" customWidth="1"/>
    <col min="6409" max="6656" width="8.88671875" style="110"/>
    <col min="6657" max="6657" width="3.44140625" style="110" customWidth="1"/>
    <col min="6658" max="6661" width="11.33203125" style="110" customWidth="1"/>
    <col min="6662" max="6662" width="11.44140625" style="110" customWidth="1"/>
    <col min="6663" max="6663" width="11.33203125" style="110" customWidth="1"/>
    <col min="6664" max="6664" width="3.44140625" style="110" customWidth="1"/>
    <col min="6665" max="6912" width="8.88671875" style="110"/>
    <col min="6913" max="6913" width="3.44140625" style="110" customWidth="1"/>
    <col min="6914" max="6917" width="11.33203125" style="110" customWidth="1"/>
    <col min="6918" max="6918" width="11.44140625" style="110" customWidth="1"/>
    <col min="6919" max="6919" width="11.33203125" style="110" customWidth="1"/>
    <col min="6920" max="6920" width="3.44140625" style="110" customWidth="1"/>
    <col min="6921" max="7168" width="8.88671875" style="110"/>
    <col min="7169" max="7169" width="3.44140625" style="110" customWidth="1"/>
    <col min="7170" max="7173" width="11.33203125" style="110" customWidth="1"/>
    <col min="7174" max="7174" width="11.44140625" style="110" customWidth="1"/>
    <col min="7175" max="7175" width="11.33203125" style="110" customWidth="1"/>
    <col min="7176" max="7176" width="3.44140625" style="110" customWidth="1"/>
    <col min="7177" max="7424" width="8.88671875" style="110"/>
    <col min="7425" max="7425" width="3.44140625" style="110" customWidth="1"/>
    <col min="7426" max="7429" width="11.33203125" style="110" customWidth="1"/>
    <col min="7430" max="7430" width="11.44140625" style="110" customWidth="1"/>
    <col min="7431" max="7431" width="11.33203125" style="110" customWidth="1"/>
    <col min="7432" max="7432" width="3.44140625" style="110" customWidth="1"/>
    <col min="7433" max="7680" width="8.88671875" style="110"/>
    <col min="7681" max="7681" width="3.44140625" style="110" customWidth="1"/>
    <col min="7682" max="7685" width="11.33203125" style="110" customWidth="1"/>
    <col min="7686" max="7686" width="11.44140625" style="110" customWidth="1"/>
    <col min="7687" max="7687" width="11.33203125" style="110" customWidth="1"/>
    <col min="7688" max="7688" width="3.44140625" style="110" customWidth="1"/>
    <col min="7689" max="7936" width="8.88671875" style="110"/>
    <col min="7937" max="7937" width="3.44140625" style="110" customWidth="1"/>
    <col min="7938" max="7941" width="11.33203125" style="110" customWidth="1"/>
    <col min="7942" max="7942" width="11.44140625" style="110" customWidth="1"/>
    <col min="7943" max="7943" width="11.33203125" style="110" customWidth="1"/>
    <col min="7944" max="7944" width="3.44140625" style="110" customWidth="1"/>
    <col min="7945" max="8192" width="8.88671875" style="110"/>
    <col min="8193" max="8193" width="3.44140625" style="110" customWidth="1"/>
    <col min="8194" max="8197" width="11.33203125" style="110" customWidth="1"/>
    <col min="8198" max="8198" width="11.44140625" style="110" customWidth="1"/>
    <col min="8199" max="8199" width="11.33203125" style="110" customWidth="1"/>
    <col min="8200" max="8200" width="3.44140625" style="110" customWidth="1"/>
    <col min="8201" max="8448" width="8.88671875" style="110"/>
    <col min="8449" max="8449" width="3.44140625" style="110" customWidth="1"/>
    <col min="8450" max="8453" width="11.33203125" style="110" customWidth="1"/>
    <col min="8454" max="8454" width="11.44140625" style="110" customWidth="1"/>
    <col min="8455" max="8455" width="11.33203125" style="110" customWidth="1"/>
    <col min="8456" max="8456" width="3.44140625" style="110" customWidth="1"/>
    <col min="8457" max="8704" width="8.88671875" style="110"/>
    <col min="8705" max="8705" width="3.44140625" style="110" customWidth="1"/>
    <col min="8706" max="8709" width="11.33203125" style="110" customWidth="1"/>
    <col min="8710" max="8710" width="11.44140625" style="110" customWidth="1"/>
    <col min="8711" max="8711" width="11.33203125" style="110" customWidth="1"/>
    <col min="8712" max="8712" width="3.44140625" style="110" customWidth="1"/>
    <col min="8713" max="8960" width="8.88671875" style="110"/>
    <col min="8961" max="8961" width="3.44140625" style="110" customWidth="1"/>
    <col min="8962" max="8965" width="11.33203125" style="110" customWidth="1"/>
    <col min="8966" max="8966" width="11.44140625" style="110" customWidth="1"/>
    <col min="8967" max="8967" width="11.33203125" style="110" customWidth="1"/>
    <col min="8968" max="8968" width="3.44140625" style="110" customWidth="1"/>
    <col min="8969" max="9216" width="8.88671875" style="110"/>
    <col min="9217" max="9217" width="3.44140625" style="110" customWidth="1"/>
    <col min="9218" max="9221" width="11.33203125" style="110" customWidth="1"/>
    <col min="9222" max="9222" width="11.44140625" style="110" customWidth="1"/>
    <col min="9223" max="9223" width="11.33203125" style="110" customWidth="1"/>
    <col min="9224" max="9224" width="3.44140625" style="110" customWidth="1"/>
    <col min="9225" max="9472" width="8.88671875" style="110"/>
    <col min="9473" max="9473" width="3.44140625" style="110" customWidth="1"/>
    <col min="9474" max="9477" width="11.33203125" style="110" customWidth="1"/>
    <col min="9478" max="9478" width="11.44140625" style="110" customWidth="1"/>
    <col min="9479" max="9479" width="11.33203125" style="110" customWidth="1"/>
    <col min="9480" max="9480" width="3.44140625" style="110" customWidth="1"/>
    <col min="9481" max="9728" width="8.88671875" style="110"/>
    <col min="9729" max="9729" width="3.44140625" style="110" customWidth="1"/>
    <col min="9730" max="9733" width="11.33203125" style="110" customWidth="1"/>
    <col min="9734" max="9734" width="11.44140625" style="110" customWidth="1"/>
    <col min="9735" max="9735" width="11.33203125" style="110" customWidth="1"/>
    <col min="9736" max="9736" width="3.44140625" style="110" customWidth="1"/>
    <col min="9737" max="9984" width="8.88671875" style="110"/>
    <col min="9985" max="9985" width="3.44140625" style="110" customWidth="1"/>
    <col min="9986" max="9989" width="11.33203125" style="110" customWidth="1"/>
    <col min="9990" max="9990" width="11.44140625" style="110" customWidth="1"/>
    <col min="9991" max="9991" width="11.33203125" style="110" customWidth="1"/>
    <col min="9992" max="9992" width="3.44140625" style="110" customWidth="1"/>
    <col min="9993" max="10240" width="8.88671875" style="110"/>
    <col min="10241" max="10241" width="3.44140625" style="110" customWidth="1"/>
    <col min="10242" max="10245" width="11.33203125" style="110" customWidth="1"/>
    <col min="10246" max="10246" width="11.44140625" style="110" customWidth="1"/>
    <col min="10247" max="10247" width="11.33203125" style="110" customWidth="1"/>
    <col min="10248" max="10248" width="3.44140625" style="110" customWidth="1"/>
    <col min="10249" max="10496" width="8.88671875" style="110"/>
    <col min="10497" max="10497" width="3.44140625" style="110" customWidth="1"/>
    <col min="10498" max="10501" width="11.33203125" style="110" customWidth="1"/>
    <col min="10502" max="10502" width="11.44140625" style="110" customWidth="1"/>
    <col min="10503" max="10503" width="11.33203125" style="110" customWidth="1"/>
    <col min="10504" max="10504" width="3.44140625" style="110" customWidth="1"/>
    <col min="10505" max="10752" width="8.88671875" style="110"/>
    <col min="10753" max="10753" width="3.44140625" style="110" customWidth="1"/>
    <col min="10754" max="10757" width="11.33203125" style="110" customWidth="1"/>
    <col min="10758" max="10758" width="11.44140625" style="110" customWidth="1"/>
    <col min="10759" max="10759" width="11.33203125" style="110" customWidth="1"/>
    <col min="10760" max="10760" width="3.44140625" style="110" customWidth="1"/>
    <col min="10761" max="11008" width="8.88671875" style="110"/>
    <col min="11009" max="11009" width="3.44140625" style="110" customWidth="1"/>
    <col min="11010" max="11013" width="11.33203125" style="110" customWidth="1"/>
    <col min="11014" max="11014" width="11.44140625" style="110" customWidth="1"/>
    <col min="11015" max="11015" width="11.33203125" style="110" customWidth="1"/>
    <col min="11016" max="11016" width="3.44140625" style="110" customWidth="1"/>
    <col min="11017" max="11264" width="8.88671875" style="110"/>
    <col min="11265" max="11265" width="3.44140625" style="110" customWidth="1"/>
    <col min="11266" max="11269" width="11.33203125" style="110" customWidth="1"/>
    <col min="11270" max="11270" width="11.44140625" style="110" customWidth="1"/>
    <col min="11271" max="11271" width="11.33203125" style="110" customWidth="1"/>
    <col min="11272" max="11272" width="3.44140625" style="110" customWidth="1"/>
    <col min="11273" max="11520" width="8.88671875" style="110"/>
    <col min="11521" max="11521" width="3.44140625" style="110" customWidth="1"/>
    <col min="11522" max="11525" width="11.33203125" style="110" customWidth="1"/>
    <col min="11526" max="11526" width="11.44140625" style="110" customWidth="1"/>
    <col min="11527" max="11527" width="11.33203125" style="110" customWidth="1"/>
    <col min="11528" max="11528" width="3.44140625" style="110" customWidth="1"/>
    <col min="11529" max="11776" width="8.88671875" style="110"/>
    <col min="11777" max="11777" width="3.44140625" style="110" customWidth="1"/>
    <col min="11778" max="11781" width="11.33203125" style="110" customWidth="1"/>
    <col min="11782" max="11782" width="11.44140625" style="110" customWidth="1"/>
    <col min="11783" max="11783" width="11.33203125" style="110" customWidth="1"/>
    <col min="11784" max="11784" width="3.44140625" style="110" customWidth="1"/>
    <col min="11785" max="12032" width="8.88671875" style="110"/>
    <col min="12033" max="12033" width="3.44140625" style="110" customWidth="1"/>
    <col min="12034" max="12037" width="11.33203125" style="110" customWidth="1"/>
    <col min="12038" max="12038" width="11.44140625" style="110" customWidth="1"/>
    <col min="12039" max="12039" width="11.33203125" style="110" customWidth="1"/>
    <col min="12040" max="12040" width="3.44140625" style="110" customWidth="1"/>
    <col min="12041" max="12288" width="8.88671875" style="110"/>
    <col min="12289" max="12289" width="3.44140625" style="110" customWidth="1"/>
    <col min="12290" max="12293" width="11.33203125" style="110" customWidth="1"/>
    <col min="12294" max="12294" width="11.44140625" style="110" customWidth="1"/>
    <col min="12295" max="12295" width="11.33203125" style="110" customWidth="1"/>
    <col min="12296" max="12296" width="3.44140625" style="110" customWidth="1"/>
    <col min="12297" max="12544" width="8.88671875" style="110"/>
    <col min="12545" max="12545" width="3.44140625" style="110" customWidth="1"/>
    <col min="12546" max="12549" width="11.33203125" style="110" customWidth="1"/>
    <col min="12550" max="12550" width="11.44140625" style="110" customWidth="1"/>
    <col min="12551" max="12551" width="11.33203125" style="110" customWidth="1"/>
    <col min="12552" max="12552" width="3.44140625" style="110" customWidth="1"/>
    <col min="12553" max="12800" width="8.88671875" style="110"/>
    <col min="12801" max="12801" width="3.44140625" style="110" customWidth="1"/>
    <col min="12802" max="12805" width="11.33203125" style="110" customWidth="1"/>
    <col min="12806" max="12806" width="11.44140625" style="110" customWidth="1"/>
    <col min="12807" max="12807" width="11.33203125" style="110" customWidth="1"/>
    <col min="12808" max="12808" width="3.44140625" style="110" customWidth="1"/>
    <col min="12809" max="13056" width="8.88671875" style="110"/>
    <col min="13057" max="13057" width="3.44140625" style="110" customWidth="1"/>
    <col min="13058" max="13061" width="11.33203125" style="110" customWidth="1"/>
    <col min="13062" max="13062" width="11.44140625" style="110" customWidth="1"/>
    <col min="13063" max="13063" width="11.33203125" style="110" customWidth="1"/>
    <col min="13064" max="13064" width="3.44140625" style="110" customWidth="1"/>
    <col min="13065" max="13312" width="8.88671875" style="110"/>
    <col min="13313" max="13313" width="3.44140625" style="110" customWidth="1"/>
    <col min="13314" max="13317" width="11.33203125" style="110" customWidth="1"/>
    <col min="13318" max="13318" width="11.44140625" style="110" customWidth="1"/>
    <col min="13319" max="13319" width="11.33203125" style="110" customWidth="1"/>
    <col min="13320" max="13320" width="3.44140625" style="110" customWidth="1"/>
    <col min="13321" max="13568" width="8.88671875" style="110"/>
    <col min="13569" max="13569" width="3.44140625" style="110" customWidth="1"/>
    <col min="13570" max="13573" width="11.33203125" style="110" customWidth="1"/>
    <col min="13574" max="13574" width="11.44140625" style="110" customWidth="1"/>
    <col min="13575" max="13575" width="11.33203125" style="110" customWidth="1"/>
    <col min="13576" max="13576" width="3.44140625" style="110" customWidth="1"/>
    <col min="13577" max="13824" width="8.88671875" style="110"/>
    <col min="13825" max="13825" width="3.44140625" style="110" customWidth="1"/>
    <col min="13826" max="13829" width="11.33203125" style="110" customWidth="1"/>
    <col min="13830" max="13830" width="11.44140625" style="110" customWidth="1"/>
    <col min="13831" max="13831" width="11.33203125" style="110" customWidth="1"/>
    <col min="13832" max="13832" width="3.44140625" style="110" customWidth="1"/>
    <col min="13833" max="14080" width="8.88671875" style="110"/>
    <col min="14081" max="14081" width="3.44140625" style="110" customWidth="1"/>
    <col min="14082" max="14085" width="11.33203125" style="110" customWidth="1"/>
    <col min="14086" max="14086" width="11.44140625" style="110" customWidth="1"/>
    <col min="14087" max="14087" width="11.33203125" style="110" customWidth="1"/>
    <col min="14088" max="14088" width="3.44140625" style="110" customWidth="1"/>
    <col min="14089" max="14336" width="8.88671875" style="110"/>
    <col min="14337" max="14337" width="3.44140625" style="110" customWidth="1"/>
    <col min="14338" max="14341" width="11.33203125" style="110" customWidth="1"/>
    <col min="14342" max="14342" width="11.44140625" style="110" customWidth="1"/>
    <col min="14343" max="14343" width="11.33203125" style="110" customWidth="1"/>
    <col min="14344" max="14344" width="3.44140625" style="110" customWidth="1"/>
    <col min="14345" max="14592" width="8.88671875" style="110"/>
    <col min="14593" max="14593" width="3.44140625" style="110" customWidth="1"/>
    <col min="14594" max="14597" width="11.33203125" style="110" customWidth="1"/>
    <col min="14598" max="14598" width="11.44140625" style="110" customWidth="1"/>
    <col min="14599" max="14599" width="11.33203125" style="110" customWidth="1"/>
    <col min="14600" max="14600" width="3.44140625" style="110" customWidth="1"/>
    <col min="14601" max="14848" width="8.88671875" style="110"/>
    <col min="14849" max="14849" width="3.44140625" style="110" customWidth="1"/>
    <col min="14850" max="14853" width="11.33203125" style="110" customWidth="1"/>
    <col min="14854" max="14854" width="11.44140625" style="110" customWidth="1"/>
    <col min="14855" max="14855" width="11.33203125" style="110" customWidth="1"/>
    <col min="14856" max="14856" width="3.44140625" style="110" customWidth="1"/>
    <col min="14857" max="15104" width="8.88671875" style="110"/>
    <col min="15105" max="15105" width="3.44140625" style="110" customWidth="1"/>
    <col min="15106" max="15109" width="11.33203125" style="110" customWidth="1"/>
    <col min="15110" max="15110" width="11.44140625" style="110" customWidth="1"/>
    <col min="15111" max="15111" width="11.33203125" style="110" customWidth="1"/>
    <col min="15112" max="15112" width="3.44140625" style="110" customWidth="1"/>
    <col min="15113" max="15360" width="8.88671875" style="110"/>
    <col min="15361" max="15361" width="3.44140625" style="110" customWidth="1"/>
    <col min="15362" max="15365" width="11.33203125" style="110" customWidth="1"/>
    <col min="15366" max="15366" width="11.44140625" style="110" customWidth="1"/>
    <col min="15367" max="15367" width="11.33203125" style="110" customWidth="1"/>
    <col min="15368" max="15368" width="3.44140625" style="110" customWidth="1"/>
    <col min="15369" max="15616" width="8.88671875" style="110"/>
    <col min="15617" max="15617" width="3.44140625" style="110" customWidth="1"/>
    <col min="15618" max="15621" width="11.33203125" style="110" customWidth="1"/>
    <col min="15622" max="15622" width="11.44140625" style="110" customWidth="1"/>
    <col min="15623" max="15623" width="11.33203125" style="110" customWidth="1"/>
    <col min="15624" max="15624" width="3.44140625" style="110" customWidth="1"/>
    <col min="15625" max="15872" width="8.88671875" style="110"/>
    <col min="15873" max="15873" width="3.44140625" style="110" customWidth="1"/>
    <col min="15874" max="15877" width="11.33203125" style="110" customWidth="1"/>
    <col min="15878" max="15878" width="11.44140625" style="110" customWidth="1"/>
    <col min="15879" max="15879" width="11.33203125" style="110" customWidth="1"/>
    <col min="15880" max="15880" width="3.44140625" style="110" customWidth="1"/>
    <col min="15881" max="16128" width="8.88671875" style="110"/>
    <col min="16129" max="16129" width="3.44140625" style="110" customWidth="1"/>
    <col min="16130" max="16133" width="11.33203125" style="110" customWidth="1"/>
    <col min="16134" max="16134" width="11.44140625" style="110" customWidth="1"/>
    <col min="16135" max="16135" width="11.33203125" style="110" customWidth="1"/>
    <col min="16136" max="16136" width="3.44140625" style="110" customWidth="1"/>
    <col min="16137" max="16384" width="8.88671875" style="110"/>
  </cols>
  <sheetData>
    <row r="7" spans="1:8" ht="25.5" x14ac:dyDescent="0.3">
      <c r="A7" s="111"/>
      <c r="B7" s="156" t="s">
        <v>107</v>
      </c>
      <c r="C7" s="156"/>
      <c r="D7" s="156"/>
      <c r="E7" s="156"/>
      <c r="F7" s="156"/>
      <c r="G7" s="156"/>
      <c r="H7" s="111"/>
    </row>
    <row r="8" spans="1:8" ht="51" x14ac:dyDescent="0.6">
      <c r="A8" s="112"/>
      <c r="B8" s="157" t="s">
        <v>108</v>
      </c>
      <c r="C8" s="157"/>
      <c r="D8" s="157"/>
      <c r="E8" s="157"/>
      <c r="F8" s="157"/>
      <c r="G8" s="157"/>
      <c r="H8" s="112"/>
    </row>
    <row r="21" spans="1:8" ht="13.5" customHeight="1" x14ac:dyDescent="0.15"/>
    <row r="22" spans="1:8" ht="13.5" customHeight="1" x14ac:dyDescent="0.15"/>
    <row r="23" spans="1:8" ht="13.5" customHeight="1" x14ac:dyDescent="0.15"/>
    <row r="24" spans="1:8" ht="13.5" customHeight="1" x14ac:dyDescent="0.15"/>
    <row r="25" spans="1:8" ht="31.5" x14ac:dyDescent="0.4">
      <c r="A25" s="158" t="s">
        <v>123</v>
      </c>
      <c r="B25" s="158"/>
      <c r="C25" s="158"/>
      <c r="D25" s="158"/>
      <c r="E25" s="158"/>
      <c r="F25" s="158"/>
      <c r="G25" s="158"/>
      <c r="H25" s="158"/>
    </row>
    <row r="29" spans="1:8" ht="13.5" customHeight="1" x14ac:dyDescent="0.15"/>
    <row r="30" spans="1:8" ht="13.5" customHeight="1" x14ac:dyDescent="0.15"/>
    <row r="31" spans="1:8" ht="13.5" customHeight="1" x14ac:dyDescent="0.15"/>
    <row r="32" spans="1:8" ht="13.5" customHeight="1" x14ac:dyDescent="0.15"/>
    <row r="33" spans="1:8" ht="13.5" customHeight="1" x14ac:dyDescent="0.15"/>
    <row r="34" spans="1:8" ht="13.5" customHeight="1" x14ac:dyDescent="0.15"/>
    <row r="35" spans="1:8" ht="13.5" customHeight="1" x14ac:dyDescent="0.15"/>
    <row r="36" spans="1:8" ht="13.5" customHeight="1" x14ac:dyDescent="0.15"/>
    <row r="37" spans="1:8" ht="13.5" customHeight="1" x14ac:dyDescent="0.15">
      <c r="D37" s="113"/>
    </row>
    <row r="38" spans="1:8" ht="13.5" customHeight="1" x14ac:dyDescent="0.15"/>
    <row r="39" spans="1:8" ht="13.5" customHeight="1" x14ac:dyDescent="0.15"/>
    <row r="40" spans="1:8" ht="13.5" customHeight="1" x14ac:dyDescent="0.15"/>
    <row r="41" spans="1:8" ht="13.5" customHeight="1" x14ac:dyDescent="0.15"/>
    <row r="42" spans="1:8" ht="13.5" customHeight="1" x14ac:dyDescent="0.15"/>
    <row r="43" spans="1:8" ht="13.5" customHeight="1" x14ac:dyDescent="0.15"/>
    <row r="44" spans="1:8" ht="39" customHeight="1" x14ac:dyDescent="0.15">
      <c r="C44" s="159" t="s">
        <v>109</v>
      </c>
      <c r="D44" s="159"/>
      <c r="E44" s="159"/>
      <c r="F44" s="159"/>
    </row>
    <row r="45" spans="1:8" ht="17.25" customHeight="1" x14ac:dyDescent="0.4">
      <c r="A45" s="114"/>
      <c r="B45" s="114"/>
      <c r="C45" s="160"/>
      <c r="D45" s="160"/>
      <c r="E45" s="160"/>
      <c r="F45" s="160"/>
      <c r="G45" s="114"/>
      <c r="H45" s="114"/>
    </row>
    <row r="46" spans="1:8" ht="13.5" customHeight="1" x14ac:dyDescent="0.15"/>
    <row r="47" spans="1:8" ht="13.5" customHeight="1" x14ac:dyDescent="0.15"/>
  </sheetData>
  <mergeCells count="5">
    <mergeCell ref="B7:G7"/>
    <mergeCell ref="B8:G8"/>
    <mergeCell ref="A25:H25"/>
    <mergeCell ref="C44:F44"/>
    <mergeCell ref="C45:F45"/>
  </mergeCells>
  <phoneticPr fontId="2" type="noConversion"/>
  <pageMargins left="0.75" right="0.75" top="0.73" bottom="0.72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zoomScaleNormal="100" zoomScaleSheetLayoutView="100" workbookViewId="0">
      <selection activeCell="D28" sqref="D28:K29"/>
    </sheetView>
  </sheetViews>
  <sheetFormatPr defaultRowHeight="13.5" x14ac:dyDescent="0.15"/>
  <cols>
    <col min="1" max="13" width="5.5546875" style="116" customWidth="1"/>
    <col min="14" max="16384" width="8.88671875" style="116"/>
  </cols>
  <sheetData>
    <row r="1" spans="1:13" ht="16.5" customHeight="1" x14ac:dyDescent="0.1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ht="16.5" customHeight="1" x14ac:dyDescent="0.1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6.5" customHeight="1" x14ac:dyDescent="0.15">
      <c r="A3" s="115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5"/>
    </row>
    <row r="4" spans="1:13" ht="16.5" customHeight="1" x14ac:dyDescent="0.1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</row>
    <row r="5" spans="1:13" ht="16.5" customHeight="1" x14ac:dyDescent="0.15">
      <c r="A5" s="115"/>
      <c r="B5" s="161" t="s">
        <v>110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15"/>
    </row>
    <row r="6" spans="1:13" ht="16.5" customHeight="1" x14ac:dyDescent="0.15">
      <c r="A6" s="115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15"/>
    </row>
    <row r="7" spans="1:13" ht="16.5" customHeight="1" x14ac:dyDescent="0.15">
      <c r="A7" s="115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15"/>
    </row>
    <row r="8" spans="1:13" ht="16.5" customHeight="1" x14ac:dyDescent="0.1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</row>
    <row r="9" spans="1:13" ht="16.5" customHeight="1" x14ac:dyDescent="0.15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</row>
    <row r="10" spans="1:13" ht="20.100000000000001" customHeight="1" x14ac:dyDescent="0.15">
      <c r="A10" s="115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5"/>
    </row>
    <row r="11" spans="1:13" ht="20.100000000000001" customHeight="1" x14ac:dyDescent="0.15">
      <c r="A11" s="115"/>
      <c r="B11" s="162" t="s">
        <v>111</v>
      </c>
      <c r="C11" s="163"/>
      <c r="D11" s="164" t="s">
        <v>119</v>
      </c>
      <c r="E11" s="164"/>
      <c r="F11" s="164"/>
      <c r="G11" s="164"/>
      <c r="H11" s="164"/>
      <c r="I11" s="164"/>
      <c r="J11" s="164"/>
      <c r="K11" s="164"/>
      <c r="L11" s="118"/>
      <c r="M11" s="115"/>
    </row>
    <row r="12" spans="1:13" ht="20.100000000000001" customHeight="1" x14ac:dyDescent="0.15">
      <c r="A12" s="115"/>
      <c r="B12" s="163"/>
      <c r="C12" s="163"/>
      <c r="D12" s="164"/>
      <c r="E12" s="164"/>
      <c r="F12" s="164"/>
      <c r="G12" s="164"/>
      <c r="H12" s="164"/>
      <c r="I12" s="164"/>
      <c r="J12" s="164"/>
      <c r="K12" s="164"/>
      <c r="L12" s="118"/>
      <c r="M12" s="115"/>
    </row>
    <row r="13" spans="1:13" ht="20.100000000000001" customHeight="1" x14ac:dyDescent="0.15">
      <c r="A13" s="115"/>
      <c r="B13" s="119"/>
      <c r="C13" s="119"/>
      <c r="D13" s="120"/>
      <c r="E13" s="120"/>
      <c r="F13" s="120"/>
      <c r="G13" s="120"/>
      <c r="H13" s="120"/>
      <c r="I13" s="120"/>
      <c r="J13" s="120"/>
      <c r="K13" s="120"/>
      <c r="L13" s="118"/>
      <c r="M13" s="115"/>
    </row>
    <row r="14" spans="1:13" ht="20.100000000000001" customHeight="1" x14ac:dyDescent="0.15">
      <c r="A14" s="115"/>
      <c r="B14" s="162" t="s">
        <v>112</v>
      </c>
      <c r="C14" s="163"/>
      <c r="D14" s="164" t="s">
        <v>115</v>
      </c>
      <c r="E14" s="164"/>
      <c r="F14" s="164"/>
      <c r="G14" s="164"/>
      <c r="H14" s="164"/>
      <c r="I14" s="164"/>
      <c r="J14" s="164"/>
      <c r="K14" s="164"/>
      <c r="L14" s="118"/>
      <c r="M14" s="115"/>
    </row>
    <row r="15" spans="1:13" ht="20.100000000000001" customHeight="1" x14ac:dyDescent="0.15">
      <c r="A15" s="115"/>
      <c r="B15" s="163"/>
      <c r="C15" s="163"/>
      <c r="D15" s="164"/>
      <c r="E15" s="164"/>
      <c r="F15" s="164"/>
      <c r="G15" s="164"/>
      <c r="H15" s="164"/>
      <c r="I15" s="164"/>
      <c r="J15" s="164"/>
      <c r="K15" s="164"/>
      <c r="M15" s="115"/>
    </row>
    <row r="16" spans="1:13" ht="20.100000000000001" customHeight="1" x14ac:dyDescent="0.15">
      <c r="A16" s="115"/>
      <c r="B16" s="119"/>
      <c r="C16" s="119"/>
      <c r="D16" s="120"/>
      <c r="E16" s="120"/>
      <c r="F16" s="120"/>
      <c r="G16" s="120"/>
      <c r="H16" s="120"/>
      <c r="I16" s="120"/>
      <c r="J16" s="120"/>
      <c r="K16" s="120"/>
      <c r="M16" s="115"/>
    </row>
    <row r="17" spans="1:13" ht="20.100000000000001" customHeight="1" x14ac:dyDescent="0.15">
      <c r="A17" s="115"/>
      <c r="B17" s="162" t="s">
        <v>113</v>
      </c>
      <c r="C17" s="163"/>
      <c r="D17" s="164" t="s">
        <v>116</v>
      </c>
      <c r="E17" s="164"/>
      <c r="F17" s="164"/>
      <c r="G17" s="164"/>
      <c r="H17" s="164"/>
      <c r="I17" s="164"/>
      <c r="J17" s="164"/>
      <c r="K17" s="164"/>
      <c r="M17" s="115"/>
    </row>
    <row r="18" spans="1:13" ht="20.100000000000001" customHeight="1" x14ac:dyDescent="0.15">
      <c r="A18" s="115"/>
      <c r="B18" s="163"/>
      <c r="C18" s="163"/>
      <c r="D18" s="164"/>
      <c r="E18" s="164"/>
      <c r="F18" s="164"/>
      <c r="G18" s="164"/>
      <c r="H18" s="164"/>
      <c r="I18" s="164"/>
      <c r="J18" s="164"/>
      <c r="K18" s="164"/>
      <c r="M18" s="115"/>
    </row>
    <row r="19" spans="1:13" ht="20.100000000000001" customHeight="1" x14ac:dyDescent="0.15">
      <c r="A19" s="115"/>
      <c r="B19" s="119"/>
      <c r="C19" s="119"/>
      <c r="D19" s="120"/>
      <c r="E19" s="120"/>
      <c r="F19" s="120"/>
      <c r="G19" s="120"/>
      <c r="H19" s="120"/>
      <c r="I19" s="120"/>
      <c r="J19" s="120"/>
      <c r="K19" s="120"/>
      <c r="M19" s="115"/>
    </row>
    <row r="20" spans="1:13" ht="20.100000000000001" customHeight="1" x14ac:dyDescent="0.15">
      <c r="A20" s="115"/>
      <c r="B20" s="162" t="s">
        <v>114</v>
      </c>
      <c r="C20" s="163"/>
      <c r="D20" s="164" t="s">
        <v>122</v>
      </c>
      <c r="E20" s="164"/>
      <c r="F20" s="164"/>
      <c r="G20" s="164"/>
      <c r="H20" s="164"/>
      <c r="I20" s="164"/>
      <c r="J20" s="164"/>
      <c r="K20" s="164"/>
      <c r="L20" s="118"/>
      <c r="M20" s="115"/>
    </row>
    <row r="21" spans="1:13" ht="20.100000000000001" customHeight="1" x14ac:dyDescent="0.15">
      <c r="A21" s="115"/>
      <c r="B21" s="163"/>
      <c r="C21" s="163"/>
      <c r="D21" s="164"/>
      <c r="E21" s="164"/>
      <c r="F21" s="164"/>
      <c r="G21" s="164"/>
      <c r="H21" s="164"/>
      <c r="I21" s="164"/>
      <c r="J21" s="164"/>
      <c r="K21" s="164"/>
      <c r="L21" s="118"/>
      <c r="M21" s="115"/>
    </row>
    <row r="22" spans="1:13" ht="20.100000000000001" customHeight="1" x14ac:dyDescent="0.15">
      <c r="A22" s="115"/>
      <c r="B22" s="162"/>
      <c r="C22" s="163"/>
      <c r="D22" s="164"/>
      <c r="E22" s="164"/>
      <c r="F22" s="164"/>
      <c r="G22" s="164"/>
      <c r="H22" s="164"/>
      <c r="I22" s="164"/>
      <c r="J22" s="164"/>
      <c r="K22" s="164"/>
      <c r="L22" s="118"/>
      <c r="M22" s="115"/>
    </row>
    <row r="23" spans="1:13" ht="20.100000000000001" customHeight="1" x14ac:dyDescent="0.15">
      <c r="A23" s="115"/>
      <c r="B23" s="163"/>
      <c r="C23" s="163"/>
      <c r="D23" s="164"/>
      <c r="E23" s="164"/>
      <c r="F23" s="164"/>
      <c r="G23" s="164"/>
      <c r="H23" s="164"/>
      <c r="I23" s="164"/>
      <c r="J23" s="164"/>
      <c r="K23" s="164"/>
      <c r="L23" s="118"/>
      <c r="M23" s="115"/>
    </row>
    <row r="24" spans="1:13" ht="20.100000000000001" customHeight="1" x14ac:dyDescent="0.15">
      <c r="A24" s="115"/>
      <c r="B24" s="162"/>
      <c r="C24" s="163"/>
      <c r="D24" s="164"/>
      <c r="E24" s="164"/>
      <c r="F24" s="164"/>
      <c r="G24" s="164"/>
      <c r="H24" s="164"/>
      <c r="I24" s="164"/>
      <c r="J24" s="164"/>
      <c r="K24" s="164"/>
      <c r="L24" s="118"/>
      <c r="M24" s="115"/>
    </row>
    <row r="25" spans="1:13" ht="20.100000000000001" customHeight="1" x14ac:dyDescent="0.15">
      <c r="A25" s="115"/>
      <c r="B25" s="163"/>
      <c r="C25" s="163"/>
      <c r="D25" s="164"/>
      <c r="E25" s="164"/>
      <c r="F25" s="164"/>
      <c r="G25" s="164"/>
      <c r="H25" s="164"/>
      <c r="I25" s="164"/>
      <c r="J25" s="164"/>
      <c r="K25" s="164"/>
      <c r="L25" s="118"/>
      <c r="M25" s="115"/>
    </row>
    <row r="26" spans="1:13" ht="20.100000000000001" customHeight="1" x14ac:dyDescent="0.15">
      <c r="A26" s="115"/>
      <c r="B26" s="162"/>
      <c r="C26" s="163"/>
      <c r="D26" s="164"/>
      <c r="E26" s="164"/>
      <c r="F26" s="164"/>
      <c r="G26" s="164"/>
      <c r="H26" s="164"/>
      <c r="I26" s="164"/>
      <c r="J26" s="164"/>
      <c r="K26" s="164"/>
      <c r="L26" s="118"/>
      <c r="M26" s="115"/>
    </row>
    <row r="27" spans="1:13" ht="20.100000000000001" customHeight="1" x14ac:dyDescent="0.15">
      <c r="A27" s="115"/>
      <c r="B27" s="163"/>
      <c r="C27" s="163"/>
      <c r="D27" s="164"/>
      <c r="E27" s="164"/>
      <c r="F27" s="164"/>
      <c r="G27" s="164"/>
      <c r="H27" s="164"/>
      <c r="I27" s="164"/>
      <c r="J27" s="164"/>
      <c r="K27" s="164"/>
      <c r="L27" s="118"/>
      <c r="M27" s="115"/>
    </row>
    <row r="28" spans="1:13" ht="20.100000000000001" customHeight="1" x14ac:dyDescent="0.15">
      <c r="A28" s="115"/>
      <c r="B28" s="162"/>
      <c r="C28" s="163"/>
      <c r="D28" s="164"/>
      <c r="E28" s="164"/>
      <c r="F28" s="164"/>
      <c r="G28" s="164"/>
      <c r="H28" s="164"/>
      <c r="I28" s="164"/>
      <c r="J28" s="164"/>
      <c r="K28" s="164"/>
      <c r="L28" s="118"/>
      <c r="M28" s="115"/>
    </row>
    <row r="29" spans="1:13" ht="20.100000000000001" customHeight="1" x14ac:dyDescent="0.15">
      <c r="A29" s="115"/>
      <c r="B29" s="163"/>
      <c r="C29" s="163"/>
      <c r="D29" s="164"/>
      <c r="E29" s="164"/>
      <c r="F29" s="164"/>
      <c r="G29" s="164"/>
      <c r="H29" s="164"/>
      <c r="I29" s="164"/>
      <c r="J29" s="164"/>
      <c r="K29" s="164"/>
      <c r="L29" s="118"/>
      <c r="M29" s="115"/>
    </row>
    <row r="30" spans="1:13" ht="20.100000000000001" customHeight="1" x14ac:dyDescent="0.15">
      <c r="A30" s="115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5"/>
    </row>
    <row r="31" spans="1:13" ht="20.100000000000001" customHeight="1" x14ac:dyDescent="0.15">
      <c r="A31" s="115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5"/>
    </row>
    <row r="32" spans="1:13" ht="20.100000000000001" customHeight="1" x14ac:dyDescent="0.15">
      <c r="A32" s="115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5"/>
    </row>
    <row r="33" spans="1:13" ht="20.100000000000001" customHeight="1" x14ac:dyDescent="0.15">
      <c r="A33" s="115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5"/>
    </row>
    <row r="34" spans="1:13" ht="20.100000000000001" customHeight="1" x14ac:dyDescent="0.15">
      <c r="A34" s="115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5"/>
    </row>
    <row r="35" spans="1:13" ht="20.100000000000001" customHeight="1" x14ac:dyDescent="0.15">
      <c r="A35" s="115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5"/>
    </row>
    <row r="36" spans="1:13" ht="20.100000000000001" customHeight="1" x14ac:dyDescent="0.15">
      <c r="A36" s="115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5"/>
    </row>
    <row r="37" spans="1:13" ht="20.100000000000001" customHeight="1" x14ac:dyDescent="0.15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</row>
    <row r="38" spans="1:13" ht="20.100000000000001" customHeight="1" x14ac:dyDescent="0.15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</row>
    <row r="39" spans="1:13" ht="20.100000000000001" customHeight="1" x14ac:dyDescent="0.15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</row>
    <row r="40" spans="1:13" ht="20.100000000000001" customHeight="1" x14ac:dyDescent="0.15"/>
    <row r="41" spans="1:13" ht="20.100000000000001" customHeight="1" x14ac:dyDescent="0.15"/>
  </sheetData>
  <mergeCells count="17">
    <mergeCell ref="B24:C25"/>
    <mergeCell ref="D24:K25"/>
    <mergeCell ref="B26:C27"/>
    <mergeCell ref="D26:K27"/>
    <mergeCell ref="B28:C29"/>
    <mergeCell ref="D28:K29"/>
    <mergeCell ref="B17:C18"/>
    <mergeCell ref="D17:K18"/>
    <mergeCell ref="B20:C21"/>
    <mergeCell ref="D20:K21"/>
    <mergeCell ref="B22:C23"/>
    <mergeCell ref="D22:K23"/>
    <mergeCell ref="B5:L7"/>
    <mergeCell ref="B11:C12"/>
    <mergeCell ref="D11:K12"/>
    <mergeCell ref="B14:C15"/>
    <mergeCell ref="D14:K15"/>
  </mergeCells>
  <phoneticPr fontId="2" type="noConversion"/>
  <printOptions horizontalCentered="1"/>
  <pageMargins left="0.59055118110236227" right="0.59055118110236227" top="1.4173228346456694" bottom="1.062992125984252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H21"/>
  <sheetViews>
    <sheetView view="pageBreakPreview" zoomScaleNormal="100" zoomScaleSheetLayoutView="100" workbookViewId="0">
      <selection activeCell="A19" sqref="A19:H21"/>
    </sheetView>
  </sheetViews>
  <sheetFormatPr defaultRowHeight="15.95" customHeight="1" x14ac:dyDescent="0.15"/>
  <sheetData>
    <row r="19" spans="1:8" ht="15.95" customHeight="1" x14ac:dyDescent="0.15">
      <c r="A19" s="165" t="s">
        <v>117</v>
      </c>
      <c r="B19" s="165"/>
      <c r="C19" s="165"/>
      <c r="D19" s="165"/>
      <c r="E19" s="165"/>
      <c r="F19" s="165"/>
      <c r="G19" s="165"/>
      <c r="H19" s="165"/>
    </row>
    <row r="20" spans="1:8" ht="15.95" customHeight="1" x14ac:dyDescent="0.15">
      <c r="A20" s="165"/>
      <c r="B20" s="165"/>
      <c r="C20" s="165"/>
      <c r="D20" s="165"/>
      <c r="E20" s="165"/>
      <c r="F20" s="165"/>
      <c r="G20" s="165"/>
      <c r="H20" s="165"/>
    </row>
    <row r="21" spans="1:8" ht="15.95" customHeight="1" x14ac:dyDescent="0.15">
      <c r="A21" s="165"/>
      <c r="B21" s="165"/>
      <c r="C21" s="165"/>
      <c r="D21" s="165"/>
      <c r="E21" s="165"/>
      <c r="F21" s="165"/>
      <c r="G21" s="165"/>
      <c r="H21" s="165"/>
    </row>
  </sheetData>
  <mergeCells count="1">
    <mergeCell ref="A19:H2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I28"/>
  <sheetViews>
    <sheetView showZeros="0" view="pageBreakPreview" zoomScaleNormal="100" zoomScaleSheetLayoutView="100" workbookViewId="0">
      <selection activeCell="E11" sqref="E11"/>
    </sheetView>
  </sheetViews>
  <sheetFormatPr defaultRowHeight="13.5" x14ac:dyDescent="0.15"/>
  <cols>
    <col min="1" max="2" width="7.77734375" style="1" customWidth="1"/>
    <col min="3" max="8" width="9.33203125" style="1" customWidth="1"/>
    <col min="9" max="9" width="6.77734375" style="1" customWidth="1"/>
    <col min="10" max="10" width="8.88671875" style="1"/>
    <col min="11" max="19" width="10.44140625" style="1" customWidth="1"/>
    <col min="20" max="16384" width="8.88671875" style="1"/>
  </cols>
  <sheetData>
    <row r="1" spans="1:9" ht="39.950000000000003" customHeight="1" x14ac:dyDescent="0.15">
      <c r="A1" s="168" t="s">
        <v>0</v>
      </c>
      <c r="B1" s="168"/>
      <c r="C1" s="168"/>
      <c r="D1" s="168"/>
      <c r="E1" s="168"/>
      <c r="F1" s="168"/>
      <c r="G1" s="168"/>
      <c r="H1" s="168"/>
      <c r="I1" s="168"/>
    </row>
    <row r="2" spans="1:9" ht="20.100000000000001" customHeight="1" x14ac:dyDescent="0.15">
      <c r="A2" s="2"/>
      <c r="B2" s="2"/>
      <c r="C2" s="2"/>
      <c r="D2" s="2"/>
      <c r="E2" s="2"/>
      <c r="F2" s="169" t="s">
        <v>106</v>
      </c>
      <c r="G2" s="169"/>
      <c r="H2" s="169"/>
      <c r="I2" s="169"/>
    </row>
    <row r="3" spans="1:9" ht="24.95" customHeight="1" x14ac:dyDescent="0.15">
      <c r="A3" s="170" t="s">
        <v>1</v>
      </c>
      <c r="B3" s="172" t="s">
        <v>2</v>
      </c>
      <c r="C3" s="174" t="s">
        <v>3</v>
      </c>
      <c r="D3" s="175"/>
      <c r="E3" s="176" t="s">
        <v>4</v>
      </c>
      <c r="F3" s="177"/>
      <c r="G3" s="174" t="s">
        <v>5</v>
      </c>
      <c r="H3" s="175"/>
      <c r="I3" s="172" t="s">
        <v>6</v>
      </c>
    </row>
    <row r="4" spans="1:9" ht="24.95" customHeight="1" thickBot="1" x14ac:dyDescent="0.2">
      <c r="A4" s="171"/>
      <c r="B4" s="173"/>
      <c r="C4" s="3" t="s">
        <v>7</v>
      </c>
      <c r="D4" s="4" t="s">
        <v>8</v>
      </c>
      <c r="E4" s="5" t="s">
        <v>7</v>
      </c>
      <c r="F4" s="6" t="s">
        <v>8</v>
      </c>
      <c r="G4" s="3" t="s">
        <v>9</v>
      </c>
      <c r="H4" s="4" t="s">
        <v>10</v>
      </c>
      <c r="I4" s="173"/>
    </row>
    <row r="5" spans="1:9" ht="26.1" customHeight="1" thickTop="1" x14ac:dyDescent="0.15">
      <c r="A5" s="7" t="s">
        <v>11</v>
      </c>
      <c r="B5" s="8" t="s">
        <v>12</v>
      </c>
      <c r="C5" s="9">
        <f>COUNTIF('용지조서(조동리)'!$R$5:$R$40,"전1")</f>
        <v>1</v>
      </c>
      <c r="D5" s="10">
        <f>SUMIF('용지조서(조동리)'!$R$5:$R$40,"전1",'용지조서(조동리)'!$H$5:$H$40)</f>
        <v>34</v>
      </c>
      <c r="E5" s="11">
        <f>COUNTIF('용지조서(조동리)'!$R$5:$R$40,"전")</f>
        <v>7</v>
      </c>
      <c r="F5" s="12">
        <f>SUMIF('용지조서(조동리)'!$R$5:$R$40,"전",'용지조서(조동리)'!$I$5:$I$40)</f>
        <v>3583</v>
      </c>
      <c r="G5" s="13">
        <f t="shared" ref="G5:G19" si="0">C5+E5</f>
        <v>8</v>
      </c>
      <c r="H5" s="14">
        <f>D5+F5</f>
        <v>3617</v>
      </c>
      <c r="I5" s="15"/>
    </row>
    <row r="6" spans="1:9" ht="26.1" customHeight="1" x14ac:dyDescent="0.15">
      <c r="A6" s="16" t="s">
        <v>13</v>
      </c>
      <c r="B6" s="17" t="s">
        <v>12</v>
      </c>
      <c r="C6" s="9">
        <f>COUNTIF('용지조서(조동리)'!$R$5:$R$40,"답1")</f>
        <v>1</v>
      </c>
      <c r="D6" s="10">
        <f>SUMIF('용지조서(조동리)'!$R$5:$R$40,"답1",'용지조서(조동리)'!$H$5:$H$40)</f>
        <v>216</v>
      </c>
      <c r="E6" s="11">
        <f>COUNTIF('용지조서(조동리)'!$R$5:$R$40,"답")</f>
        <v>5</v>
      </c>
      <c r="F6" s="12">
        <f>SUMIF('용지조서(조동리)'!$R$5:$R$40,"답",'용지조서(조동리)'!$I$5:$I$40)</f>
        <v>3139</v>
      </c>
      <c r="G6" s="18">
        <f t="shared" si="0"/>
        <v>6</v>
      </c>
      <c r="H6" s="19">
        <f>D6+F6</f>
        <v>3355</v>
      </c>
      <c r="I6" s="20"/>
    </row>
    <row r="7" spans="1:9" ht="26.1" customHeight="1" x14ac:dyDescent="0.15">
      <c r="A7" s="16" t="s">
        <v>14</v>
      </c>
      <c r="B7" s="17" t="s">
        <v>12</v>
      </c>
      <c r="C7" s="9">
        <f>COUNTIF('용지조서(조동리)'!$R$5:$R$40,"도1")</f>
        <v>3</v>
      </c>
      <c r="D7" s="10">
        <f>SUMIF('용지조서(조동리)'!$R$5:$R$40,"도1",'용지조서(조동리)'!$H$5:$H$40)</f>
        <v>404</v>
      </c>
      <c r="E7" s="11">
        <f>COUNTIF('용지조서(조동리)'!$R$5:$R$40,"도")</f>
        <v>0</v>
      </c>
      <c r="F7" s="12">
        <f>SUMIF('용지조서(조동리)'!$R$5:$R$40,"도",'용지조서(조동리)'!$I$5:$I$40)</f>
        <v>0</v>
      </c>
      <c r="G7" s="18">
        <f t="shared" si="0"/>
        <v>3</v>
      </c>
      <c r="H7" s="19">
        <f>D7+F7</f>
        <v>404</v>
      </c>
      <c r="I7" s="20"/>
    </row>
    <row r="8" spans="1:9" ht="26.1" customHeight="1" x14ac:dyDescent="0.15">
      <c r="A8" s="16" t="s">
        <v>15</v>
      </c>
      <c r="B8" s="17" t="s">
        <v>12</v>
      </c>
      <c r="C8" s="9">
        <f>COUNTIF('용지조서(조동리)'!$R$5:$R$40,"임1")</f>
        <v>2</v>
      </c>
      <c r="D8" s="10">
        <f>SUMIF('용지조서(조동리)'!$R$5:$R$40,"임1",'용지조서(조동리)'!$H$5:$H$40)</f>
        <v>4230</v>
      </c>
      <c r="E8" s="11">
        <f>COUNTIF('용지조서(조동리)'!$R$5:$R$40,"임")</f>
        <v>0</v>
      </c>
      <c r="F8" s="12">
        <f>SUMIF('용지조서(조동리)'!$R$5:$R$40,"임",'용지조서(조동리)'!$I$5:$I$40)</f>
        <v>0</v>
      </c>
      <c r="G8" s="18">
        <f t="shared" si="0"/>
        <v>2</v>
      </c>
      <c r="H8" s="19">
        <f>D8+F8</f>
        <v>4230</v>
      </c>
      <c r="I8" s="20"/>
    </row>
    <row r="9" spans="1:9" ht="26.1" customHeight="1" x14ac:dyDescent="0.15">
      <c r="A9" s="16" t="s">
        <v>16</v>
      </c>
      <c r="B9" s="17" t="s">
        <v>12</v>
      </c>
      <c r="C9" s="9">
        <f>COUNTIF('용지조서(조동리)'!$R$5:$R$40,"구1")</f>
        <v>0</v>
      </c>
      <c r="D9" s="10">
        <f>SUMIF('용지조서(조동리)'!$R$5:$R$40,"구1",'용지조서(조동리)'!$H$5:$H$40)</f>
        <v>0</v>
      </c>
      <c r="E9" s="11">
        <f>COUNTIF('용지조서(조동리)'!$R$5:$R$40,"구")</f>
        <v>0</v>
      </c>
      <c r="F9" s="12">
        <f>SUMIF('용지조서(조동리)'!$R$5:$R$40,"구",'용지조서(조동리)'!$I$5:$I$40)</f>
        <v>0</v>
      </c>
      <c r="G9" s="18">
        <f t="shared" si="0"/>
        <v>0</v>
      </c>
      <c r="H9" s="19">
        <f t="shared" ref="H9:H19" si="1">D9+F9</f>
        <v>0</v>
      </c>
      <c r="I9" s="20"/>
    </row>
    <row r="10" spans="1:9" ht="26.1" customHeight="1" x14ac:dyDescent="0.15">
      <c r="A10" s="16" t="s">
        <v>17</v>
      </c>
      <c r="B10" s="17" t="s">
        <v>12</v>
      </c>
      <c r="C10" s="9">
        <f>COUNTIF('용지조서(조동리)'!$R$5:$R$40,"과1")</f>
        <v>0</v>
      </c>
      <c r="D10" s="10">
        <f>SUMIF('용지조서(조동리)'!$R$5:$R$40,"과1",'용지조서(조동리)'!$H$5:$H$40)</f>
        <v>0</v>
      </c>
      <c r="E10" s="11">
        <f>COUNTIF('용지조서(조동리)'!$R$5:$R$40,"과")</f>
        <v>0</v>
      </c>
      <c r="F10" s="12">
        <f>SUMIF('용지조서(조동리)'!$R$5:$R$40,"과",'용지조서(조동리)'!$I$5:$I$40)</f>
        <v>0</v>
      </c>
      <c r="G10" s="18">
        <f t="shared" si="0"/>
        <v>0</v>
      </c>
      <c r="H10" s="19">
        <f t="shared" si="1"/>
        <v>0</v>
      </c>
      <c r="I10" s="20"/>
    </row>
    <row r="11" spans="1:9" ht="26.1" customHeight="1" x14ac:dyDescent="0.15">
      <c r="A11" s="16" t="s">
        <v>18</v>
      </c>
      <c r="B11" s="17" t="s">
        <v>12</v>
      </c>
      <c r="C11" s="9">
        <f>COUNTIF('용지조서(조동리)'!$R$5:$R$40,"대1")</f>
        <v>1</v>
      </c>
      <c r="D11" s="10">
        <f>SUMIF('용지조서(조동리)'!$R$5:$R$40,"대1",'용지조서(조동리)'!$H$5:$H$40)</f>
        <v>105</v>
      </c>
      <c r="E11" s="11">
        <f>COUNTIF('용지조서(조동리)'!$R$5:$R$40,"대")</f>
        <v>4</v>
      </c>
      <c r="F11" s="12">
        <f>SUMIF('용지조서(조동리)'!$R$5:$R$40,"대",'용지조서(조동리)'!$I$5:$I$40)</f>
        <v>669</v>
      </c>
      <c r="G11" s="18">
        <f t="shared" si="0"/>
        <v>5</v>
      </c>
      <c r="H11" s="19">
        <f>D11+F11</f>
        <v>774</v>
      </c>
      <c r="I11" s="20"/>
    </row>
    <row r="12" spans="1:9" ht="26.1" customHeight="1" x14ac:dyDescent="0.15">
      <c r="A12" s="16" t="s">
        <v>19</v>
      </c>
      <c r="B12" s="17" t="s">
        <v>12</v>
      </c>
      <c r="C12" s="9">
        <f>COUNTIF('용지조서(조동리)'!$R$5:$R$40,"천1")</f>
        <v>1</v>
      </c>
      <c r="D12" s="10">
        <f>SUMIF('용지조서(조동리)'!$R$5:$R$40,"천1",'용지조서(조동리)'!$H$5:$H$40)</f>
        <v>1592</v>
      </c>
      <c r="E12" s="11">
        <f>COUNTIF('용지조서(조동리)'!$R$5:$R$40,"천")</f>
        <v>0</v>
      </c>
      <c r="F12" s="12">
        <f>SUMIF('용지조서(조동리)'!$R$5:$R$40,"천",'용지조서(조동리)'!$I$5:$I$40)</f>
        <v>0</v>
      </c>
      <c r="G12" s="18">
        <f t="shared" si="0"/>
        <v>1</v>
      </c>
      <c r="H12" s="19">
        <f>D12+F12</f>
        <v>1592</v>
      </c>
      <c r="I12" s="20"/>
    </row>
    <row r="13" spans="1:9" ht="26.1" customHeight="1" x14ac:dyDescent="0.15">
      <c r="A13" s="16" t="s">
        <v>20</v>
      </c>
      <c r="B13" s="17" t="s">
        <v>12</v>
      </c>
      <c r="C13" s="9">
        <f>COUNTIF('용지조서(조동리)'!$R$5:$R$40,"잡1")</f>
        <v>0</v>
      </c>
      <c r="D13" s="10">
        <f>SUMIF('용지조서(조동리)'!$R$5:$R$40,"잡1",'용지조서(조동리)'!$H$5:$H$40)</f>
        <v>0</v>
      </c>
      <c r="E13" s="11">
        <f>COUNTIF('용지조서(조동리)'!$R$5:$R$40,"잡")</f>
        <v>0</v>
      </c>
      <c r="F13" s="12">
        <f>SUMIF('용지조서(조동리)'!$R$5:$R$40,"잡",'용지조서(조동리)'!$I$5:$I$40)</f>
        <v>0</v>
      </c>
      <c r="G13" s="18">
        <f t="shared" si="0"/>
        <v>0</v>
      </c>
      <c r="H13" s="19">
        <f t="shared" si="1"/>
        <v>0</v>
      </c>
      <c r="I13" s="20"/>
    </row>
    <row r="14" spans="1:9" ht="26.1" customHeight="1" x14ac:dyDescent="0.15">
      <c r="A14" s="21" t="s">
        <v>21</v>
      </c>
      <c r="B14" s="17" t="s">
        <v>12</v>
      </c>
      <c r="C14" s="9">
        <f>COUNTIF('용지조서(조동리)'!$R$5:$R$40,"학1")</f>
        <v>0</v>
      </c>
      <c r="D14" s="10">
        <f>SUMIF('용지조서(조동리)'!$R$5:$R$40,"학1",'용지조서(조동리)'!$H$5:$H$40)</f>
        <v>0</v>
      </c>
      <c r="E14" s="11">
        <f>COUNTIF('용지조서(조동리)'!$R$5:$R$40,"학")</f>
        <v>0</v>
      </c>
      <c r="F14" s="12">
        <f>SUMIF('용지조서(조동리)'!$R$5:$R$40,"학",'용지조서(조동리)'!$I$5:$I$40)</f>
        <v>0</v>
      </c>
      <c r="G14" s="18">
        <f t="shared" si="0"/>
        <v>0</v>
      </c>
      <c r="H14" s="19">
        <f t="shared" si="1"/>
        <v>0</v>
      </c>
      <c r="I14" s="20"/>
    </row>
    <row r="15" spans="1:9" ht="26.1" customHeight="1" x14ac:dyDescent="0.15">
      <c r="A15" s="21" t="s">
        <v>22</v>
      </c>
      <c r="B15" s="17" t="s">
        <v>12</v>
      </c>
      <c r="C15" s="9">
        <f>COUNTIF('용지조서(조동리)'!$R$5:$R$40,"창1")</f>
        <v>0</v>
      </c>
      <c r="D15" s="10">
        <f>SUMIF('용지조서(조동리)'!$R$5:$R$40,"창1",'용지조서(조동리)'!$H$5:$H$40)</f>
        <v>0</v>
      </c>
      <c r="E15" s="11">
        <f>COUNTIF('용지조서(조동리)'!$R$5:$R$40,"창")</f>
        <v>0</v>
      </c>
      <c r="F15" s="12">
        <f>SUMIF('용지조서(조동리)'!$R$5:$R$40,"창",'용지조서(조동리)'!$I$5:$I$40)</f>
        <v>0</v>
      </c>
      <c r="G15" s="18">
        <f t="shared" si="0"/>
        <v>0</v>
      </c>
      <c r="H15" s="19">
        <f t="shared" si="1"/>
        <v>0</v>
      </c>
      <c r="I15" s="20"/>
    </row>
    <row r="16" spans="1:9" ht="26.1" customHeight="1" x14ac:dyDescent="0.15">
      <c r="A16" s="21" t="s">
        <v>23</v>
      </c>
      <c r="B16" s="17" t="s">
        <v>12</v>
      </c>
      <c r="C16" s="9">
        <f>COUNTIF('용지조서(조동리)'!$R$5:$R$40,"목1")</f>
        <v>0</v>
      </c>
      <c r="D16" s="10">
        <f>SUMIF('용지조서(조동리)'!$R$5:$R$40,"목1",'용지조서(조동리)'!$H$5:$H$40)</f>
        <v>0</v>
      </c>
      <c r="E16" s="11">
        <f>COUNTIF('용지조서(조동리)'!$R$5:$R$40,"목")</f>
        <v>0</v>
      </c>
      <c r="F16" s="12">
        <f>SUMIF('용지조서(조동리)'!$R$5:$R$40,"목",'용지조서(조동리)'!$I$5:$I$40)</f>
        <v>0</v>
      </c>
      <c r="G16" s="18">
        <f t="shared" si="0"/>
        <v>0</v>
      </c>
      <c r="H16" s="19">
        <f t="shared" si="1"/>
        <v>0</v>
      </c>
      <c r="I16" s="20"/>
    </row>
    <row r="17" spans="1:9" ht="26.1" customHeight="1" x14ac:dyDescent="0.15">
      <c r="A17" s="21" t="s">
        <v>24</v>
      </c>
      <c r="B17" s="17" t="s">
        <v>12</v>
      </c>
      <c r="C17" s="9">
        <f>COUNTIF('용지조서(조동리)'!$R$5:$R$40,"묘1")</f>
        <v>0</v>
      </c>
      <c r="D17" s="10">
        <f>SUMIF('용지조서(조동리)'!$R$5:$R$40,"묘1",'용지조서(조동리)'!$H$5:$H$40)</f>
        <v>0</v>
      </c>
      <c r="E17" s="11">
        <f>COUNTIF('용지조서(조동리)'!$R$5:$R$40,"묘")</f>
        <v>0</v>
      </c>
      <c r="F17" s="12">
        <f>SUMIF('용지조서(조동리)'!$R$5:$R$40,"묘",'용지조서(조동리)'!$I$5:$I$40)</f>
        <v>0</v>
      </c>
      <c r="G17" s="18">
        <f t="shared" si="0"/>
        <v>0</v>
      </c>
      <c r="H17" s="19">
        <f t="shared" si="1"/>
        <v>0</v>
      </c>
      <c r="I17" s="20"/>
    </row>
    <row r="18" spans="1:9" ht="26.1" customHeight="1" x14ac:dyDescent="0.15">
      <c r="A18" s="21" t="s">
        <v>25</v>
      </c>
      <c r="B18" s="17" t="s">
        <v>12</v>
      </c>
      <c r="C18" s="9">
        <f>COUNTIF('용지조서(조동리)'!$R$5:$R$40,"장1")</f>
        <v>0</v>
      </c>
      <c r="D18" s="10">
        <f>SUMIF('용지조서(조동리)'!$R$5:$R$40,"장1",'용지조서(조동리)'!$H$5:$H$40)</f>
        <v>0</v>
      </c>
      <c r="E18" s="11">
        <f>COUNTIF('용지조서(조동리)'!$R$5:$R$40,"장")</f>
        <v>0</v>
      </c>
      <c r="F18" s="12">
        <f>SUMIF('용지조서(조동리)'!$R$5:$R$40,"장",'용지조서(조동리)'!$I$5:$I$40)</f>
        <v>0</v>
      </c>
      <c r="G18" s="18">
        <f t="shared" si="0"/>
        <v>0</v>
      </c>
      <c r="H18" s="19">
        <f t="shared" si="1"/>
        <v>0</v>
      </c>
      <c r="I18" s="20"/>
    </row>
    <row r="19" spans="1:9" ht="26.1" customHeight="1" x14ac:dyDescent="0.15">
      <c r="A19" s="21" t="s">
        <v>26</v>
      </c>
      <c r="B19" s="17" t="s">
        <v>12</v>
      </c>
      <c r="C19" s="9">
        <f>COUNTIF('용지조서(조동리)'!$R$5:$R$40,"유1")</f>
        <v>0</v>
      </c>
      <c r="D19" s="10">
        <f>SUMIF('용지조서(조동리)'!$R$5:$R$40,"유1",'용지조서(조동리)'!$H$5:$H$40)</f>
        <v>0</v>
      </c>
      <c r="E19" s="11">
        <f>COUNTIF('용지조서(조동리)'!$R$5:$R$40,"유")</f>
        <v>0</v>
      </c>
      <c r="F19" s="12">
        <f>SUMIF('용지조서(조동리)'!$R$5:$R$40,"유",'용지조서(조동리)'!$I$5:$I$40)</f>
        <v>0</v>
      </c>
      <c r="G19" s="18">
        <f t="shared" si="0"/>
        <v>0</v>
      </c>
      <c r="H19" s="19">
        <f t="shared" si="1"/>
        <v>0</v>
      </c>
      <c r="I19" s="20"/>
    </row>
    <row r="20" spans="1:9" ht="26.1" customHeight="1" x14ac:dyDescent="0.15">
      <c r="A20" s="21"/>
      <c r="B20" s="17"/>
      <c r="C20" s="9"/>
      <c r="D20" s="10"/>
      <c r="E20" s="11"/>
      <c r="F20" s="12"/>
      <c r="G20" s="18"/>
      <c r="H20" s="19"/>
      <c r="I20" s="20"/>
    </row>
    <row r="21" spans="1:9" ht="26.1" customHeight="1" x14ac:dyDescent="0.15">
      <c r="A21" s="21"/>
      <c r="B21" s="17"/>
      <c r="C21" s="9"/>
      <c r="D21" s="10"/>
      <c r="E21" s="11"/>
      <c r="F21" s="12"/>
      <c r="G21" s="18"/>
      <c r="H21" s="19"/>
      <c r="I21" s="20"/>
    </row>
    <row r="22" spans="1:9" ht="26.1" customHeight="1" x14ac:dyDescent="0.15">
      <c r="A22" s="21"/>
      <c r="B22" s="17"/>
      <c r="C22" s="9"/>
      <c r="D22" s="10"/>
      <c r="E22" s="11"/>
      <c r="F22" s="12"/>
      <c r="G22" s="18"/>
      <c r="H22" s="19"/>
      <c r="I22" s="20"/>
    </row>
    <row r="23" spans="1:9" ht="26.1" customHeight="1" x14ac:dyDescent="0.15">
      <c r="A23" s="21"/>
      <c r="B23" s="17"/>
      <c r="C23" s="9"/>
      <c r="D23" s="10"/>
      <c r="E23" s="11"/>
      <c r="F23" s="12"/>
      <c r="G23" s="18"/>
      <c r="H23" s="19"/>
      <c r="I23" s="20"/>
    </row>
    <row r="24" spans="1:9" ht="26.1" customHeight="1" x14ac:dyDescent="0.15">
      <c r="A24" s="21"/>
      <c r="B24" s="17"/>
      <c r="C24" s="22"/>
      <c r="D24" s="23"/>
      <c r="E24" s="24"/>
      <c r="F24" s="25"/>
      <c r="G24" s="18"/>
      <c r="H24" s="19"/>
      <c r="I24" s="20"/>
    </row>
    <row r="25" spans="1:9" ht="26.1" customHeight="1" thickBot="1" x14ac:dyDescent="0.2">
      <c r="A25" s="26"/>
      <c r="B25" s="27"/>
      <c r="C25" s="28"/>
      <c r="D25" s="29"/>
      <c r="E25" s="30"/>
      <c r="F25" s="31"/>
      <c r="G25" s="32"/>
      <c r="H25" s="33"/>
      <c r="I25" s="34"/>
    </row>
    <row r="26" spans="1:9" ht="26.1" customHeight="1" thickTop="1" x14ac:dyDescent="0.15">
      <c r="A26" s="166" t="s">
        <v>27</v>
      </c>
      <c r="B26" s="167"/>
      <c r="C26" s="35">
        <f t="shared" ref="C26:G26" si="2">SUM(C5:C25)</f>
        <v>9</v>
      </c>
      <c r="D26" s="36">
        <f t="shared" si="2"/>
        <v>6581</v>
      </c>
      <c r="E26" s="35">
        <f t="shared" si="2"/>
        <v>16</v>
      </c>
      <c r="F26" s="36">
        <f t="shared" si="2"/>
        <v>7391</v>
      </c>
      <c r="G26" s="37">
        <f t="shared" si="2"/>
        <v>25</v>
      </c>
      <c r="H26" s="38">
        <f>SUM(H5:H25)</f>
        <v>13972</v>
      </c>
      <c r="I26" s="39"/>
    </row>
    <row r="27" spans="1:9" ht="15" customHeight="1" x14ac:dyDescent="0.1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15">
      <c r="H28" s="104">
        <f>D26+F26</f>
        <v>13972</v>
      </c>
    </row>
  </sheetData>
  <mergeCells count="9">
    <mergeCell ref="A26:B26"/>
    <mergeCell ref="A1:I1"/>
    <mergeCell ref="F2:I2"/>
    <mergeCell ref="A3:A4"/>
    <mergeCell ref="B3:B4"/>
    <mergeCell ref="C3:D3"/>
    <mergeCell ref="E3:F3"/>
    <mergeCell ref="G3:H3"/>
    <mergeCell ref="I3:I4"/>
  </mergeCells>
  <phoneticPr fontId="2" type="noConversion"/>
  <printOptions horizontalCentered="1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A1393"/>
  <sheetViews>
    <sheetView tabSelected="1" view="pageBreakPreview" zoomScaleNormal="100" workbookViewId="0">
      <selection activeCell="L5" sqref="L5"/>
    </sheetView>
  </sheetViews>
  <sheetFormatPr defaultRowHeight="24.95" customHeight="1" x14ac:dyDescent="0.15"/>
  <cols>
    <col min="1" max="1" width="3.77734375" style="2" customWidth="1"/>
    <col min="2" max="3" width="4.33203125" style="2" customWidth="1"/>
    <col min="4" max="4" width="7.109375" style="57" customWidth="1"/>
    <col min="5" max="5" width="6.109375" style="57" customWidth="1"/>
    <col min="6" max="6" width="4.88671875" style="2" customWidth="1"/>
    <col min="7" max="7" width="10.109375" style="58" customWidth="1"/>
    <col min="8" max="8" width="7.77734375" style="58" customWidth="1"/>
    <col min="9" max="9" width="7.77734375" style="59" customWidth="1"/>
    <col min="10" max="10" width="24.33203125" style="60" customWidth="1"/>
    <col min="11" max="11" width="12.5546875" style="61" customWidth="1"/>
    <col min="12" max="12" width="9.109375" style="62" customWidth="1"/>
    <col min="13" max="13" width="7.5546875" style="61" customWidth="1"/>
    <col min="14" max="14" width="6.109375" style="2" customWidth="1"/>
    <col min="15" max="15" width="6.21875" style="2" customWidth="1"/>
    <col min="16" max="17" width="5.21875" style="2" customWidth="1"/>
    <col min="18" max="18" width="5.21875" style="63" customWidth="1"/>
    <col min="19" max="22" width="5.21875" style="2" customWidth="1"/>
    <col min="23" max="16384" width="8.88671875" style="2"/>
  </cols>
  <sheetData>
    <row r="1" spans="1:27" s="45" customFormat="1" ht="21.95" customHeight="1" x14ac:dyDescent="0.15">
      <c r="A1" s="196" t="s">
        <v>50</v>
      </c>
      <c r="B1" s="196"/>
      <c r="C1" s="196"/>
      <c r="D1" s="196"/>
      <c r="E1" s="196"/>
      <c r="F1" s="65"/>
      <c r="G1" s="40"/>
      <c r="H1" s="41"/>
      <c r="I1" s="42"/>
      <c r="J1" s="43"/>
      <c r="K1" s="44"/>
      <c r="L1" s="43"/>
      <c r="M1" s="197" t="s">
        <v>28</v>
      </c>
      <c r="N1" s="197"/>
      <c r="R1" s="46"/>
    </row>
    <row r="2" spans="1:27" s="45" customFormat="1" ht="20.100000000000001" customHeight="1" x14ac:dyDescent="0.15">
      <c r="A2" s="179" t="s">
        <v>29</v>
      </c>
      <c r="B2" s="198" t="s">
        <v>30</v>
      </c>
      <c r="C2" s="199"/>
      <c r="D2" s="199"/>
      <c r="E2" s="200"/>
      <c r="F2" s="189" t="s">
        <v>49</v>
      </c>
      <c r="G2" s="47" t="s">
        <v>31</v>
      </c>
      <c r="H2" s="187" t="s">
        <v>32</v>
      </c>
      <c r="I2" s="188"/>
      <c r="J2" s="203" t="s">
        <v>33</v>
      </c>
      <c r="K2" s="203"/>
      <c r="L2" s="203" t="s">
        <v>34</v>
      </c>
      <c r="M2" s="203"/>
      <c r="N2" s="179" t="s">
        <v>35</v>
      </c>
      <c r="R2" s="46"/>
    </row>
    <row r="3" spans="1:27" s="45" customFormat="1" ht="20.100000000000001" customHeight="1" x14ac:dyDescent="0.15">
      <c r="A3" s="183"/>
      <c r="B3" s="189" t="s">
        <v>36</v>
      </c>
      <c r="C3" s="189" t="s">
        <v>37</v>
      </c>
      <c r="D3" s="201" t="s">
        <v>38</v>
      </c>
      <c r="E3" s="202"/>
      <c r="F3" s="190"/>
      <c r="G3" s="192" t="s">
        <v>39</v>
      </c>
      <c r="H3" s="192" t="s">
        <v>40</v>
      </c>
      <c r="I3" s="194" t="s">
        <v>41</v>
      </c>
      <c r="J3" s="179" t="s">
        <v>42</v>
      </c>
      <c r="K3" s="181" t="s">
        <v>43</v>
      </c>
      <c r="L3" s="179" t="s">
        <v>42</v>
      </c>
      <c r="M3" s="181" t="s">
        <v>43</v>
      </c>
      <c r="N3" s="183"/>
      <c r="R3" s="46"/>
      <c r="Z3" s="178" t="s">
        <v>44</v>
      </c>
      <c r="AA3" s="178"/>
    </row>
    <row r="4" spans="1:27" s="45" customFormat="1" ht="20.100000000000001" customHeight="1" thickBot="1" x14ac:dyDescent="0.2">
      <c r="A4" s="180"/>
      <c r="B4" s="191"/>
      <c r="C4" s="191"/>
      <c r="D4" s="69" t="s">
        <v>45</v>
      </c>
      <c r="E4" s="69" t="s">
        <v>46</v>
      </c>
      <c r="F4" s="191"/>
      <c r="G4" s="193"/>
      <c r="H4" s="193"/>
      <c r="I4" s="195"/>
      <c r="J4" s="180"/>
      <c r="K4" s="182"/>
      <c r="L4" s="180"/>
      <c r="M4" s="182"/>
      <c r="N4" s="180"/>
      <c r="R4" s="46"/>
    </row>
    <row r="5" spans="1:27" s="55" customFormat="1" ht="23.1" customHeight="1" thickTop="1" x14ac:dyDescent="0.15">
      <c r="A5" s="48">
        <v>1</v>
      </c>
      <c r="B5" s="49" t="s">
        <v>51</v>
      </c>
      <c r="C5" s="49" t="s">
        <v>52</v>
      </c>
      <c r="D5" s="70" t="s">
        <v>61</v>
      </c>
      <c r="E5" s="50"/>
      <c r="F5" s="70" t="s">
        <v>48</v>
      </c>
      <c r="G5" s="92">
        <v>2571364</v>
      </c>
      <c r="H5" s="92">
        <v>2620</v>
      </c>
      <c r="I5" s="92"/>
      <c r="J5" s="71" t="s">
        <v>73</v>
      </c>
      <c r="K5" s="73" t="s">
        <v>75</v>
      </c>
      <c r="L5" s="66"/>
      <c r="M5" s="67"/>
      <c r="N5" s="68"/>
      <c r="P5" s="105">
        <f>ROUND(T5,0)</f>
        <v>0</v>
      </c>
      <c r="Q5" s="106">
        <f>IF(K5="영동군",1,IF(J5="국",1,""))</f>
        <v>1</v>
      </c>
      <c r="R5" s="107" t="str">
        <f>+CONCATENATE(F5,Q5)</f>
        <v>임1</v>
      </c>
      <c r="S5" s="108"/>
      <c r="T5" s="105"/>
      <c r="U5" s="105"/>
      <c r="V5" s="105"/>
      <c r="X5" s="55" t="str">
        <f>IF(H5="","사유지","국유지")</f>
        <v>국유지</v>
      </c>
      <c r="Y5" s="105"/>
      <c r="Z5" s="55" t="str">
        <f>IF(X5="사유지",G5,"")</f>
        <v/>
      </c>
      <c r="AA5" s="55">
        <f>IF(X5="국유지",G5,"")</f>
        <v>2571364</v>
      </c>
    </row>
    <row r="6" spans="1:27" s="55" customFormat="1" ht="23.1" customHeight="1" x14ac:dyDescent="0.15">
      <c r="A6" s="48">
        <f>A5+1</f>
        <v>2</v>
      </c>
      <c r="B6" s="49" t="s">
        <v>47</v>
      </c>
      <c r="C6" s="49" t="s">
        <v>47</v>
      </c>
      <c r="D6" s="70">
        <v>262</v>
      </c>
      <c r="E6" s="50"/>
      <c r="F6" s="70" t="s">
        <v>53</v>
      </c>
      <c r="G6" s="92">
        <v>1078</v>
      </c>
      <c r="H6" s="92"/>
      <c r="I6" s="92">
        <v>359</v>
      </c>
      <c r="J6" s="71" t="s">
        <v>76</v>
      </c>
      <c r="K6" s="74" t="s">
        <v>78</v>
      </c>
      <c r="L6" s="51"/>
      <c r="M6" s="52"/>
      <c r="N6" s="53"/>
      <c r="P6" s="105">
        <f t="shared" ref="P6:P39" si="0">ROUND(T6,0)</f>
        <v>0</v>
      </c>
      <c r="Q6" s="106" t="str">
        <f t="shared" ref="Q6:Q39" si="1">IF(K6="영동군",1,IF(J6="국",1,""))</f>
        <v/>
      </c>
      <c r="R6" s="107" t="str">
        <f t="shared" ref="R6:R39" si="2">+CONCATENATE(F6,Q6)</f>
        <v>답</v>
      </c>
      <c r="S6" s="108"/>
      <c r="T6" s="105"/>
      <c r="U6" s="105"/>
      <c r="V6" s="105"/>
      <c r="X6" s="55" t="str">
        <f t="shared" ref="X6:X39" si="3">IF(H6="","사유지","국유지")</f>
        <v>사유지</v>
      </c>
      <c r="Y6" s="105"/>
      <c r="Z6" s="55">
        <f t="shared" ref="Z6:Z39" si="4">IF(X6="사유지",G6,"")</f>
        <v>1078</v>
      </c>
      <c r="AA6" s="55" t="str">
        <f t="shared" ref="AA6:AA39" si="5">IF(X6="국유지",G6,"")</f>
        <v/>
      </c>
    </row>
    <row r="7" spans="1:27" s="55" customFormat="1" ht="23.1" customHeight="1" x14ac:dyDescent="0.15">
      <c r="A7" s="48">
        <f t="shared" ref="A7:A29" si="6">A6+1</f>
        <v>3</v>
      </c>
      <c r="B7" s="49" t="s">
        <v>47</v>
      </c>
      <c r="C7" s="49" t="s">
        <v>47</v>
      </c>
      <c r="D7" s="70" t="s">
        <v>62</v>
      </c>
      <c r="E7" s="50"/>
      <c r="F7" s="70" t="s">
        <v>54</v>
      </c>
      <c r="G7" s="92">
        <v>724</v>
      </c>
      <c r="H7" s="92"/>
      <c r="I7" s="92">
        <v>163</v>
      </c>
      <c r="J7" s="72" t="s">
        <v>92</v>
      </c>
      <c r="K7" s="74" t="s">
        <v>93</v>
      </c>
      <c r="L7" s="51"/>
      <c r="M7" s="52"/>
      <c r="N7" s="53"/>
      <c r="P7" s="105">
        <f t="shared" si="0"/>
        <v>0</v>
      </c>
      <c r="Q7" s="106" t="str">
        <f t="shared" si="1"/>
        <v/>
      </c>
      <c r="R7" s="107" t="str">
        <f t="shared" si="2"/>
        <v>전</v>
      </c>
      <c r="S7" s="108"/>
      <c r="T7" s="105"/>
      <c r="U7" s="105"/>
      <c r="V7" s="105"/>
      <c r="X7" s="55" t="str">
        <f t="shared" si="3"/>
        <v>사유지</v>
      </c>
      <c r="Y7" s="105"/>
      <c r="Z7" s="55">
        <f t="shared" si="4"/>
        <v>724</v>
      </c>
      <c r="AA7" s="55" t="str">
        <f t="shared" si="5"/>
        <v/>
      </c>
    </row>
    <row r="8" spans="1:27" s="55" customFormat="1" ht="23.1" customHeight="1" x14ac:dyDescent="0.15">
      <c r="A8" s="48">
        <f t="shared" si="6"/>
        <v>4</v>
      </c>
      <c r="B8" s="49" t="s">
        <v>47</v>
      </c>
      <c r="C8" s="49" t="s">
        <v>47</v>
      </c>
      <c r="D8" s="70" t="s">
        <v>63</v>
      </c>
      <c r="E8" s="50"/>
      <c r="F8" s="70" t="s">
        <v>64</v>
      </c>
      <c r="G8" s="92">
        <v>678</v>
      </c>
      <c r="H8" s="92"/>
      <c r="I8" s="92">
        <v>45</v>
      </c>
      <c r="J8" s="72" t="s">
        <v>94</v>
      </c>
      <c r="K8" s="74" t="s">
        <v>95</v>
      </c>
      <c r="L8" s="51" t="s">
        <v>124</v>
      </c>
      <c r="M8" s="54"/>
      <c r="N8" s="53"/>
      <c r="P8" s="105">
        <f t="shared" si="0"/>
        <v>0</v>
      </c>
      <c r="Q8" s="106" t="str">
        <f t="shared" si="1"/>
        <v/>
      </c>
      <c r="R8" s="107" t="str">
        <f t="shared" si="2"/>
        <v>대</v>
      </c>
      <c r="S8" s="108"/>
      <c r="T8" s="105"/>
      <c r="U8" s="105"/>
      <c r="V8" s="105"/>
      <c r="X8" s="55" t="str">
        <f t="shared" si="3"/>
        <v>사유지</v>
      </c>
      <c r="Y8" s="105"/>
      <c r="Z8" s="55">
        <f t="shared" si="4"/>
        <v>678</v>
      </c>
      <c r="AA8" s="55" t="str">
        <f t="shared" si="5"/>
        <v/>
      </c>
    </row>
    <row r="9" spans="1:27" s="55" customFormat="1" ht="23.1" customHeight="1" x14ac:dyDescent="0.15">
      <c r="A9" s="48">
        <f t="shared" si="6"/>
        <v>5</v>
      </c>
      <c r="B9" s="49" t="s">
        <v>47</v>
      </c>
      <c r="C9" s="49" t="s">
        <v>47</v>
      </c>
      <c r="D9" s="109" t="s">
        <v>65</v>
      </c>
      <c r="E9" s="50"/>
      <c r="F9" s="70" t="s">
        <v>64</v>
      </c>
      <c r="G9" s="92">
        <v>144</v>
      </c>
      <c r="H9" s="92">
        <v>105</v>
      </c>
      <c r="I9" s="92"/>
      <c r="J9" s="71" t="s">
        <v>96</v>
      </c>
      <c r="K9" s="74" t="s">
        <v>74</v>
      </c>
      <c r="L9" s="51"/>
      <c r="M9" s="52"/>
      <c r="N9" s="53"/>
      <c r="P9" s="105">
        <f t="shared" si="0"/>
        <v>0</v>
      </c>
      <c r="Q9" s="106">
        <f t="shared" si="1"/>
        <v>1</v>
      </c>
      <c r="R9" s="107" t="str">
        <f t="shared" si="2"/>
        <v>대1</v>
      </c>
      <c r="S9" s="108"/>
      <c r="T9" s="105"/>
      <c r="U9" s="105"/>
      <c r="V9" s="105"/>
      <c r="X9" s="55" t="str">
        <f t="shared" si="3"/>
        <v>국유지</v>
      </c>
      <c r="Y9" s="105"/>
      <c r="Z9" s="55" t="str">
        <f t="shared" si="4"/>
        <v/>
      </c>
      <c r="AA9" s="55">
        <f t="shared" si="5"/>
        <v>144</v>
      </c>
    </row>
    <row r="10" spans="1:27" s="55" customFormat="1" ht="23.1" customHeight="1" x14ac:dyDescent="0.15">
      <c r="A10" s="48">
        <f t="shared" si="6"/>
        <v>6</v>
      </c>
      <c r="B10" s="49" t="s">
        <v>47</v>
      </c>
      <c r="C10" s="49" t="s">
        <v>47</v>
      </c>
      <c r="D10" s="70" t="s">
        <v>66</v>
      </c>
      <c r="E10" s="50"/>
      <c r="F10" s="70" t="s">
        <v>64</v>
      </c>
      <c r="G10" s="92">
        <v>467</v>
      </c>
      <c r="H10" s="92"/>
      <c r="I10" s="92">
        <v>275</v>
      </c>
      <c r="J10" s="72" t="s">
        <v>94</v>
      </c>
      <c r="K10" s="74" t="s">
        <v>95</v>
      </c>
      <c r="L10" s="51" t="s">
        <v>124</v>
      </c>
      <c r="M10" s="54"/>
      <c r="N10" s="53"/>
      <c r="P10" s="105">
        <f t="shared" si="0"/>
        <v>0</v>
      </c>
      <c r="Q10" s="106" t="str">
        <f t="shared" si="1"/>
        <v/>
      </c>
      <c r="R10" s="107" t="str">
        <f t="shared" si="2"/>
        <v>대</v>
      </c>
      <c r="S10" s="108"/>
      <c r="T10" s="105"/>
      <c r="U10" s="105"/>
      <c r="V10" s="105"/>
      <c r="X10" s="55" t="str">
        <f t="shared" si="3"/>
        <v>사유지</v>
      </c>
      <c r="Y10" s="105"/>
      <c r="Z10" s="55">
        <f t="shared" si="4"/>
        <v>467</v>
      </c>
      <c r="AA10" s="55" t="str">
        <f t="shared" si="5"/>
        <v/>
      </c>
    </row>
    <row r="11" spans="1:27" s="55" customFormat="1" ht="23.1" customHeight="1" x14ac:dyDescent="0.15">
      <c r="A11" s="48">
        <f t="shared" si="6"/>
        <v>7</v>
      </c>
      <c r="B11" s="49" t="s">
        <v>47</v>
      </c>
      <c r="C11" s="49" t="s">
        <v>47</v>
      </c>
      <c r="D11" s="70" t="s">
        <v>67</v>
      </c>
      <c r="E11" s="50"/>
      <c r="F11" s="70" t="s">
        <v>54</v>
      </c>
      <c r="G11" s="92">
        <v>68</v>
      </c>
      <c r="H11" s="92">
        <v>34</v>
      </c>
      <c r="I11" s="92"/>
      <c r="J11" s="72" t="s">
        <v>96</v>
      </c>
      <c r="K11" s="74" t="s">
        <v>74</v>
      </c>
      <c r="L11" s="51"/>
      <c r="M11" s="52"/>
      <c r="N11" s="53"/>
      <c r="P11" s="105">
        <f t="shared" si="0"/>
        <v>0</v>
      </c>
      <c r="Q11" s="106">
        <f t="shared" si="1"/>
        <v>1</v>
      </c>
      <c r="R11" s="107" t="str">
        <f t="shared" si="2"/>
        <v>전1</v>
      </c>
      <c r="S11" s="108"/>
      <c r="T11" s="105"/>
      <c r="U11" s="105"/>
      <c r="V11" s="105"/>
      <c r="X11" s="55" t="str">
        <f t="shared" si="3"/>
        <v>국유지</v>
      </c>
      <c r="Y11" s="105"/>
      <c r="Z11" s="55" t="str">
        <f t="shared" si="4"/>
        <v/>
      </c>
      <c r="AA11" s="55">
        <f t="shared" si="5"/>
        <v>68</v>
      </c>
    </row>
    <row r="12" spans="1:27" s="55" customFormat="1" ht="23.1" customHeight="1" x14ac:dyDescent="0.15">
      <c r="A12" s="48">
        <f t="shared" si="6"/>
        <v>8</v>
      </c>
      <c r="B12" s="49" t="s">
        <v>47</v>
      </c>
      <c r="C12" s="49" t="s">
        <v>47</v>
      </c>
      <c r="D12" s="70" t="s">
        <v>68</v>
      </c>
      <c r="E12" s="50"/>
      <c r="F12" s="70" t="s">
        <v>54</v>
      </c>
      <c r="G12" s="92">
        <v>491</v>
      </c>
      <c r="H12" s="92"/>
      <c r="I12" s="92">
        <v>269</v>
      </c>
      <c r="J12" s="72" t="s">
        <v>94</v>
      </c>
      <c r="K12" s="74" t="s">
        <v>95</v>
      </c>
      <c r="L12" s="51" t="s">
        <v>124</v>
      </c>
      <c r="M12" s="52"/>
      <c r="N12" s="53"/>
      <c r="P12" s="105">
        <f t="shared" si="0"/>
        <v>0</v>
      </c>
      <c r="Q12" s="106" t="str">
        <f t="shared" si="1"/>
        <v/>
      </c>
      <c r="R12" s="107" t="str">
        <f t="shared" si="2"/>
        <v>전</v>
      </c>
      <c r="S12" s="108"/>
      <c r="T12" s="105"/>
      <c r="U12" s="105"/>
      <c r="V12" s="105"/>
      <c r="X12" s="55" t="str">
        <f t="shared" si="3"/>
        <v>사유지</v>
      </c>
      <c r="Y12" s="105"/>
      <c r="Z12" s="55">
        <f t="shared" si="4"/>
        <v>491</v>
      </c>
      <c r="AA12" s="55" t="str">
        <f t="shared" si="5"/>
        <v/>
      </c>
    </row>
    <row r="13" spans="1:27" s="55" customFormat="1" ht="23.1" customHeight="1" x14ac:dyDescent="0.15">
      <c r="A13" s="141">
        <f t="shared" si="6"/>
        <v>9</v>
      </c>
      <c r="B13" s="142" t="s">
        <v>47</v>
      </c>
      <c r="C13" s="142" t="s">
        <v>47</v>
      </c>
      <c r="D13" s="143" t="s">
        <v>69</v>
      </c>
      <c r="E13" s="144"/>
      <c r="F13" s="145" t="s">
        <v>64</v>
      </c>
      <c r="G13" s="146">
        <v>545</v>
      </c>
      <c r="H13" s="146"/>
      <c r="I13" s="146">
        <f>318+9</f>
        <v>327</v>
      </c>
      <c r="J13" s="147" t="s">
        <v>97</v>
      </c>
      <c r="K13" s="148" t="s">
        <v>98</v>
      </c>
      <c r="L13" s="149"/>
      <c r="M13" s="150"/>
      <c r="N13" s="151"/>
      <c r="P13" s="105">
        <f t="shared" si="0"/>
        <v>0</v>
      </c>
      <c r="Q13" s="106" t="str">
        <f t="shared" si="1"/>
        <v/>
      </c>
      <c r="R13" s="107" t="str">
        <f t="shared" si="2"/>
        <v>대</v>
      </c>
      <c r="S13" s="108"/>
      <c r="T13" s="105"/>
      <c r="U13" s="105"/>
      <c r="V13" s="105"/>
      <c r="X13" s="55" t="str">
        <f t="shared" si="3"/>
        <v>사유지</v>
      </c>
      <c r="Y13" s="105"/>
      <c r="Z13" s="55">
        <f t="shared" si="4"/>
        <v>545</v>
      </c>
      <c r="AA13" s="55" t="str">
        <f t="shared" si="5"/>
        <v/>
      </c>
    </row>
    <row r="14" spans="1:27" s="55" customFormat="1" ht="23.1" customHeight="1" x14ac:dyDescent="0.15">
      <c r="A14" s="48">
        <f t="shared" si="6"/>
        <v>10</v>
      </c>
      <c r="B14" s="49" t="s">
        <v>47</v>
      </c>
      <c r="C14" s="49" t="s">
        <v>47</v>
      </c>
      <c r="D14" s="70">
        <v>261</v>
      </c>
      <c r="E14" s="50"/>
      <c r="F14" s="70" t="s">
        <v>64</v>
      </c>
      <c r="G14" s="93">
        <v>698</v>
      </c>
      <c r="H14" s="92"/>
      <c r="I14" s="92">
        <v>22</v>
      </c>
      <c r="J14" s="71" t="s">
        <v>97</v>
      </c>
      <c r="K14" s="75" t="s">
        <v>98</v>
      </c>
      <c r="L14" s="76"/>
      <c r="M14" s="54"/>
      <c r="N14" s="53"/>
      <c r="P14" s="105">
        <f t="shared" si="0"/>
        <v>0</v>
      </c>
      <c r="Q14" s="106" t="str">
        <f t="shared" si="1"/>
        <v/>
      </c>
      <c r="R14" s="107" t="str">
        <f t="shared" si="2"/>
        <v>대</v>
      </c>
      <c r="S14" s="108"/>
      <c r="T14" s="105"/>
      <c r="U14" s="105"/>
      <c r="V14" s="105"/>
      <c r="X14" s="55" t="str">
        <f t="shared" si="3"/>
        <v>사유지</v>
      </c>
      <c r="Y14" s="105"/>
      <c r="Z14" s="55">
        <f t="shared" si="4"/>
        <v>698</v>
      </c>
      <c r="AA14" s="55" t="str">
        <f t="shared" si="5"/>
        <v/>
      </c>
    </row>
    <row r="15" spans="1:27" s="55" customFormat="1" ht="23.1" customHeight="1" x14ac:dyDescent="0.15">
      <c r="A15" s="141">
        <f t="shared" si="6"/>
        <v>11</v>
      </c>
      <c r="B15" s="142" t="s">
        <v>47</v>
      </c>
      <c r="C15" s="142" t="s">
        <v>47</v>
      </c>
      <c r="D15" s="145" t="s">
        <v>70</v>
      </c>
      <c r="E15" s="144"/>
      <c r="F15" s="145" t="s">
        <v>54</v>
      </c>
      <c r="G15" s="152">
        <v>565</v>
      </c>
      <c r="H15" s="146"/>
      <c r="I15" s="146">
        <v>565</v>
      </c>
      <c r="J15" s="147" t="s">
        <v>90</v>
      </c>
      <c r="K15" s="153" t="s">
        <v>91</v>
      </c>
      <c r="L15" s="154"/>
      <c r="M15" s="155"/>
      <c r="N15" s="151"/>
      <c r="P15" s="105">
        <f t="shared" si="0"/>
        <v>0</v>
      </c>
      <c r="Q15" s="106" t="str">
        <f t="shared" si="1"/>
        <v/>
      </c>
      <c r="R15" s="107" t="str">
        <f t="shared" si="2"/>
        <v>전</v>
      </c>
      <c r="S15" s="108"/>
      <c r="T15" s="105"/>
      <c r="U15" s="105"/>
      <c r="V15" s="105"/>
      <c r="X15" s="55" t="str">
        <f t="shared" si="3"/>
        <v>사유지</v>
      </c>
      <c r="Y15" s="105"/>
      <c r="Z15" s="55">
        <f t="shared" si="4"/>
        <v>565</v>
      </c>
      <c r="AA15" s="55" t="str">
        <f t="shared" si="5"/>
        <v/>
      </c>
    </row>
    <row r="16" spans="1:27" s="55" customFormat="1" ht="23.1" customHeight="1" x14ac:dyDescent="0.15">
      <c r="A16" s="141">
        <f t="shared" si="6"/>
        <v>12</v>
      </c>
      <c r="B16" s="142" t="s">
        <v>47</v>
      </c>
      <c r="C16" s="142" t="s">
        <v>47</v>
      </c>
      <c r="D16" s="145">
        <v>258</v>
      </c>
      <c r="E16" s="144"/>
      <c r="F16" s="145" t="s">
        <v>54</v>
      </c>
      <c r="G16" s="146">
        <v>4192</v>
      </c>
      <c r="H16" s="146"/>
      <c r="I16" s="146">
        <f>914+87</f>
        <v>1001</v>
      </c>
      <c r="J16" s="147" t="s">
        <v>90</v>
      </c>
      <c r="K16" s="153" t="s">
        <v>91</v>
      </c>
      <c r="L16" s="154"/>
      <c r="M16" s="155"/>
      <c r="N16" s="151"/>
      <c r="P16" s="105">
        <f t="shared" si="0"/>
        <v>0</v>
      </c>
      <c r="Q16" s="106" t="str">
        <f t="shared" si="1"/>
        <v/>
      </c>
      <c r="R16" s="107" t="str">
        <f t="shared" si="2"/>
        <v>전</v>
      </c>
      <c r="S16" s="108"/>
      <c r="T16" s="105"/>
      <c r="U16" s="105"/>
      <c r="V16" s="105"/>
      <c r="X16" s="55" t="str">
        <f t="shared" si="3"/>
        <v>사유지</v>
      </c>
      <c r="Y16" s="105"/>
      <c r="Z16" s="55">
        <f t="shared" si="4"/>
        <v>4192</v>
      </c>
      <c r="AA16" s="55" t="str">
        <f t="shared" si="5"/>
        <v/>
      </c>
    </row>
    <row r="17" spans="1:27" s="55" customFormat="1" ht="23.1" customHeight="1" x14ac:dyDescent="0.15">
      <c r="A17" s="141">
        <f t="shared" si="6"/>
        <v>13</v>
      </c>
      <c r="B17" s="142" t="s">
        <v>47</v>
      </c>
      <c r="C17" s="142" t="s">
        <v>47</v>
      </c>
      <c r="D17" s="145">
        <v>37</v>
      </c>
      <c r="E17" s="144"/>
      <c r="F17" s="145" t="s">
        <v>53</v>
      </c>
      <c r="G17" s="146">
        <v>1511</v>
      </c>
      <c r="H17" s="146"/>
      <c r="I17" s="146">
        <f>949+86</f>
        <v>1035</v>
      </c>
      <c r="J17" s="147" t="s">
        <v>90</v>
      </c>
      <c r="K17" s="153" t="s">
        <v>91</v>
      </c>
      <c r="L17" s="154"/>
      <c r="M17" s="155"/>
      <c r="N17" s="151"/>
      <c r="P17" s="105">
        <f t="shared" si="0"/>
        <v>0</v>
      </c>
      <c r="Q17" s="106" t="str">
        <f t="shared" si="1"/>
        <v/>
      </c>
      <c r="R17" s="107" t="str">
        <f t="shared" si="2"/>
        <v>답</v>
      </c>
      <c r="S17" s="108"/>
      <c r="T17" s="105"/>
      <c r="U17" s="105"/>
      <c r="V17" s="105"/>
      <c r="X17" s="55" t="str">
        <f t="shared" si="3"/>
        <v>사유지</v>
      </c>
      <c r="Y17" s="105"/>
      <c r="Z17" s="55">
        <f t="shared" si="4"/>
        <v>1511</v>
      </c>
      <c r="AA17" s="55" t="str">
        <f t="shared" si="5"/>
        <v/>
      </c>
    </row>
    <row r="18" spans="1:27" s="55" customFormat="1" ht="23.1" customHeight="1" x14ac:dyDescent="0.15">
      <c r="A18" s="48">
        <f t="shared" si="6"/>
        <v>14</v>
      </c>
      <c r="B18" s="49" t="s">
        <v>47</v>
      </c>
      <c r="C18" s="49" t="s">
        <v>47</v>
      </c>
      <c r="D18" s="70">
        <v>39</v>
      </c>
      <c r="E18" s="50"/>
      <c r="F18" s="70" t="s">
        <v>53</v>
      </c>
      <c r="G18" s="92">
        <v>2948</v>
      </c>
      <c r="H18" s="92"/>
      <c r="I18" s="92">
        <v>61</v>
      </c>
      <c r="J18" s="71" t="s">
        <v>102</v>
      </c>
      <c r="K18" s="75" t="s">
        <v>103</v>
      </c>
      <c r="L18" s="76"/>
      <c r="M18" s="54"/>
      <c r="N18" s="53"/>
      <c r="P18" s="105">
        <f t="shared" si="0"/>
        <v>0</v>
      </c>
      <c r="Q18" s="106" t="str">
        <f t="shared" si="1"/>
        <v/>
      </c>
      <c r="R18" s="107" t="str">
        <f t="shared" si="2"/>
        <v>답</v>
      </c>
      <c r="S18" s="108"/>
      <c r="T18" s="105"/>
      <c r="U18" s="105"/>
      <c r="V18" s="105"/>
      <c r="X18" s="55" t="str">
        <f t="shared" si="3"/>
        <v>사유지</v>
      </c>
      <c r="Y18" s="105"/>
      <c r="Z18" s="55">
        <f t="shared" si="4"/>
        <v>2948</v>
      </c>
      <c r="AA18" s="55" t="str">
        <f t="shared" si="5"/>
        <v/>
      </c>
    </row>
    <row r="19" spans="1:27" s="55" customFormat="1" ht="23.1" customHeight="1" x14ac:dyDescent="0.15">
      <c r="A19" s="48">
        <f t="shared" si="6"/>
        <v>15</v>
      </c>
      <c r="B19" s="49" t="s">
        <v>47</v>
      </c>
      <c r="C19" s="49" t="s">
        <v>47</v>
      </c>
      <c r="D19" s="70">
        <v>257</v>
      </c>
      <c r="E19" s="50"/>
      <c r="F19" s="70" t="s">
        <v>54</v>
      </c>
      <c r="G19" s="92">
        <v>1537</v>
      </c>
      <c r="H19" s="92"/>
      <c r="I19" s="92">
        <v>860</v>
      </c>
      <c r="J19" s="71" t="s">
        <v>87</v>
      </c>
      <c r="K19" s="75" t="s">
        <v>88</v>
      </c>
      <c r="L19" s="76"/>
      <c r="M19" s="54"/>
      <c r="N19" s="53"/>
      <c r="P19" s="105">
        <f t="shared" si="0"/>
        <v>0</v>
      </c>
      <c r="Q19" s="106" t="str">
        <f t="shared" si="1"/>
        <v/>
      </c>
      <c r="R19" s="107" t="str">
        <f t="shared" si="2"/>
        <v>전</v>
      </c>
      <c r="S19" s="108"/>
      <c r="T19" s="105"/>
      <c r="U19" s="105"/>
      <c r="V19" s="105"/>
      <c r="X19" s="55" t="str">
        <f t="shared" si="3"/>
        <v>사유지</v>
      </c>
      <c r="Y19" s="105"/>
      <c r="Z19" s="55">
        <f t="shared" si="4"/>
        <v>1537</v>
      </c>
      <c r="AA19" s="55" t="str">
        <f t="shared" si="5"/>
        <v/>
      </c>
    </row>
    <row r="20" spans="1:27" s="55" customFormat="1" ht="23.1" customHeight="1" x14ac:dyDescent="0.15">
      <c r="A20" s="48">
        <f t="shared" si="6"/>
        <v>16</v>
      </c>
      <c r="B20" s="49" t="s">
        <v>47</v>
      </c>
      <c r="C20" s="49" t="s">
        <v>47</v>
      </c>
      <c r="D20" s="70" t="s">
        <v>71</v>
      </c>
      <c r="E20" s="50"/>
      <c r="F20" s="70" t="s">
        <v>53</v>
      </c>
      <c r="G20" s="92">
        <v>714</v>
      </c>
      <c r="H20" s="92">
        <v>216</v>
      </c>
      <c r="I20" s="92"/>
      <c r="J20" s="71" t="s">
        <v>82</v>
      </c>
      <c r="K20" s="75" t="s">
        <v>89</v>
      </c>
      <c r="L20" s="76"/>
      <c r="M20" s="54"/>
      <c r="N20" s="53"/>
      <c r="P20" s="105">
        <f t="shared" si="0"/>
        <v>0</v>
      </c>
      <c r="Q20" s="106">
        <f t="shared" si="1"/>
        <v>1</v>
      </c>
      <c r="R20" s="107" t="str">
        <f t="shared" si="2"/>
        <v>답1</v>
      </c>
      <c r="S20" s="108"/>
      <c r="T20" s="105"/>
      <c r="U20" s="105"/>
      <c r="V20" s="105"/>
      <c r="X20" s="55" t="str">
        <f t="shared" si="3"/>
        <v>국유지</v>
      </c>
      <c r="Y20" s="105"/>
      <c r="Z20" s="55" t="str">
        <f t="shared" si="4"/>
        <v/>
      </c>
      <c r="AA20" s="55">
        <f t="shared" si="5"/>
        <v>714</v>
      </c>
    </row>
    <row r="21" spans="1:27" s="55" customFormat="1" ht="23.1" customHeight="1" x14ac:dyDescent="0.15">
      <c r="A21" s="48">
        <f t="shared" si="6"/>
        <v>17</v>
      </c>
      <c r="B21" s="49" t="s">
        <v>47</v>
      </c>
      <c r="C21" s="49" t="s">
        <v>47</v>
      </c>
      <c r="D21" s="70">
        <v>255</v>
      </c>
      <c r="E21" s="50"/>
      <c r="F21" s="70" t="s">
        <v>54</v>
      </c>
      <c r="G21" s="93">
        <v>1726</v>
      </c>
      <c r="H21" s="92"/>
      <c r="I21" s="92">
        <v>712</v>
      </c>
      <c r="J21" s="71" t="s">
        <v>87</v>
      </c>
      <c r="K21" s="75" t="s">
        <v>88</v>
      </c>
      <c r="L21" s="76"/>
      <c r="M21" s="54"/>
      <c r="N21" s="53"/>
      <c r="P21" s="105">
        <f t="shared" si="0"/>
        <v>0</v>
      </c>
      <c r="Q21" s="106" t="str">
        <f t="shared" si="1"/>
        <v/>
      </c>
      <c r="R21" s="107" t="str">
        <f t="shared" si="2"/>
        <v>전</v>
      </c>
      <c r="S21" s="108"/>
      <c r="T21" s="105"/>
      <c r="U21" s="105"/>
      <c r="V21" s="105"/>
      <c r="X21" s="55" t="str">
        <f t="shared" si="3"/>
        <v>사유지</v>
      </c>
      <c r="Y21" s="105"/>
      <c r="Z21" s="55">
        <f t="shared" si="4"/>
        <v>1726</v>
      </c>
      <c r="AA21" s="55" t="str">
        <f t="shared" si="5"/>
        <v/>
      </c>
    </row>
    <row r="22" spans="1:27" s="55" customFormat="1" ht="23.1" customHeight="1" thickBot="1" x14ac:dyDescent="0.2">
      <c r="A22" s="121">
        <f t="shared" si="6"/>
        <v>18</v>
      </c>
      <c r="B22" s="122" t="s">
        <v>47</v>
      </c>
      <c r="C22" s="122" t="s">
        <v>47</v>
      </c>
      <c r="D22" s="123" t="s">
        <v>72</v>
      </c>
      <c r="E22" s="124"/>
      <c r="F22" s="123" t="s">
        <v>53</v>
      </c>
      <c r="G22" s="125">
        <v>1772</v>
      </c>
      <c r="H22" s="125"/>
      <c r="I22" s="125">
        <v>1368</v>
      </c>
      <c r="J22" s="126" t="s">
        <v>86</v>
      </c>
      <c r="K22" s="127" t="s">
        <v>77</v>
      </c>
      <c r="L22" s="128"/>
      <c r="M22" s="129"/>
      <c r="N22" s="130"/>
      <c r="P22" s="105">
        <f t="shared" si="0"/>
        <v>0</v>
      </c>
      <c r="Q22" s="106" t="str">
        <f t="shared" si="1"/>
        <v/>
      </c>
      <c r="R22" s="107" t="str">
        <f t="shared" si="2"/>
        <v>답</v>
      </c>
      <c r="S22" s="108"/>
      <c r="T22" s="105"/>
      <c r="U22" s="105"/>
      <c r="V22" s="105"/>
      <c r="X22" s="55" t="str">
        <f t="shared" si="3"/>
        <v>사유지</v>
      </c>
      <c r="Y22" s="105"/>
      <c r="Z22" s="55">
        <f t="shared" si="4"/>
        <v>1772</v>
      </c>
      <c r="AA22" s="55" t="str">
        <f t="shared" si="5"/>
        <v/>
      </c>
    </row>
    <row r="23" spans="1:27" s="55" customFormat="1" ht="23.1" customHeight="1" thickTop="1" x14ac:dyDescent="0.15">
      <c r="A23" s="131">
        <f t="shared" si="6"/>
        <v>19</v>
      </c>
      <c r="B23" s="132" t="s">
        <v>47</v>
      </c>
      <c r="C23" s="132" t="s">
        <v>47</v>
      </c>
      <c r="D23" s="133" t="s">
        <v>55</v>
      </c>
      <c r="E23" s="134"/>
      <c r="F23" s="133" t="s">
        <v>53</v>
      </c>
      <c r="G23" s="135">
        <v>3818</v>
      </c>
      <c r="H23" s="135"/>
      <c r="I23" s="135">
        <v>316</v>
      </c>
      <c r="J23" s="136" t="s">
        <v>84</v>
      </c>
      <c r="K23" s="137" t="s">
        <v>85</v>
      </c>
      <c r="L23" s="138"/>
      <c r="M23" s="139"/>
      <c r="N23" s="140"/>
      <c r="P23" s="105">
        <f t="shared" si="0"/>
        <v>0</v>
      </c>
      <c r="Q23" s="106" t="str">
        <f t="shared" si="1"/>
        <v/>
      </c>
      <c r="R23" s="107" t="str">
        <f t="shared" si="2"/>
        <v>답</v>
      </c>
      <c r="S23" s="108"/>
      <c r="T23" s="105"/>
      <c r="U23" s="105"/>
      <c r="V23" s="105"/>
      <c r="X23" s="55" t="str">
        <f t="shared" si="3"/>
        <v>사유지</v>
      </c>
      <c r="Y23" s="105"/>
      <c r="Z23" s="55">
        <f t="shared" si="4"/>
        <v>3818</v>
      </c>
      <c r="AA23" s="55" t="str">
        <f t="shared" si="5"/>
        <v/>
      </c>
    </row>
    <row r="24" spans="1:27" s="55" customFormat="1" ht="23.1" customHeight="1" x14ac:dyDescent="0.15">
      <c r="A24" s="48">
        <f t="shared" si="6"/>
        <v>20</v>
      </c>
      <c r="B24" s="49" t="s">
        <v>47</v>
      </c>
      <c r="C24" s="49" t="s">
        <v>47</v>
      </c>
      <c r="D24" s="109" t="s">
        <v>99</v>
      </c>
      <c r="E24" s="50"/>
      <c r="F24" s="70" t="s">
        <v>57</v>
      </c>
      <c r="G24" s="92">
        <v>233</v>
      </c>
      <c r="H24" s="91">
        <v>20</v>
      </c>
      <c r="I24" s="91"/>
      <c r="J24" s="71" t="s">
        <v>73</v>
      </c>
      <c r="K24" s="73" t="s">
        <v>83</v>
      </c>
      <c r="L24" s="56"/>
      <c r="M24" s="52"/>
      <c r="N24" s="53"/>
      <c r="P24" s="105">
        <f t="shared" si="0"/>
        <v>0</v>
      </c>
      <c r="Q24" s="106">
        <f t="shared" si="1"/>
        <v>1</v>
      </c>
      <c r="R24" s="107" t="str">
        <f t="shared" si="2"/>
        <v>도1</v>
      </c>
      <c r="S24" s="108"/>
      <c r="T24" s="105"/>
      <c r="U24" s="105"/>
      <c r="V24" s="105"/>
      <c r="X24" s="55" t="str">
        <f t="shared" si="3"/>
        <v>국유지</v>
      </c>
      <c r="Y24" s="105"/>
      <c r="Z24" s="55" t="str">
        <f t="shared" si="4"/>
        <v/>
      </c>
      <c r="AA24" s="55">
        <f t="shared" si="5"/>
        <v>233</v>
      </c>
    </row>
    <row r="25" spans="1:27" s="55" customFormat="1" ht="23.1" customHeight="1" x14ac:dyDescent="0.15">
      <c r="A25" s="48">
        <f t="shared" si="6"/>
        <v>21</v>
      </c>
      <c r="B25" s="49" t="s">
        <v>47</v>
      </c>
      <c r="C25" s="49" t="s">
        <v>47</v>
      </c>
      <c r="D25" s="109" t="s">
        <v>56</v>
      </c>
      <c r="E25" s="50"/>
      <c r="F25" s="70" t="s">
        <v>57</v>
      </c>
      <c r="G25" s="92">
        <v>163</v>
      </c>
      <c r="H25" s="91">
        <v>163</v>
      </c>
      <c r="I25" s="91"/>
      <c r="J25" s="71" t="s">
        <v>82</v>
      </c>
      <c r="K25" s="73" t="s">
        <v>83</v>
      </c>
      <c r="L25" s="56"/>
      <c r="M25" s="52"/>
      <c r="N25" s="53"/>
      <c r="P25" s="105">
        <f t="shared" si="0"/>
        <v>0</v>
      </c>
      <c r="Q25" s="106">
        <f t="shared" si="1"/>
        <v>1</v>
      </c>
      <c r="R25" s="107" t="str">
        <f t="shared" si="2"/>
        <v>도1</v>
      </c>
      <c r="S25" s="108"/>
      <c r="T25" s="105"/>
      <c r="U25" s="105"/>
      <c r="V25" s="105"/>
      <c r="X25" s="55" t="str">
        <f t="shared" si="3"/>
        <v>국유지</v>
      </c>
      <c r="Y25" s="105"/>
      <c r="Z25" s="55" t="str">
        <f t="shared" si="4"/>
        <v/>
      </c>
      <c r="AA25" s="55">
        <f t="shared" si="5"/>
        <v>163</v>
      </c>
    </row>
    <row r="26" spans="1:27" s="55" customFormat="1" ht="23.1" customHeight="1" x14ac:dyDescent="0.15">
      <c r="A26" s="48">
        <f t="shared" si="6"/>
        <v>22</v>
      </c>
      <c r="B26" s="49" t="s">
        <v>47</v>
      </c>
      <c r="C26" s="49" t="s">
        <v>47</v>
      </c>
      <c r="D26" s="70">
        <v>691</v>
      </c>
      <c r="E26" s="50"/>
      <c r="F26" s="70" t="s">
        <v>58</v>
      </c>
      <c r="G26" s="92">
        <v>102886</v>
      </c>
      <c r="H26" s="92">
        <v>1592</v>
      </c>
      <c r="I26" s="92"/>
      <c r="J26" s="71" t="s">
        <v>80</v>
      </c>
      <c r="K26" s="75" t="s">
        <v>83</v>
      </c>
      <c r="L26" s="76"/>
      <c r="M26" s="54"/>
      <c r="N26" s="53"/>
      <c r="P26" s="105">
        <f t="shared" si="0"/>
        <v>0</v>
      </c>
      <c r="Q26" s="106">
        <f t="shared" si="1"/>
        <v>1</v>
      </c>
      <c r="R26" s="107" t="str">
        <f t="shared" si="2"/>
        <v>천1</v>
      </c>
      <c r="S26" s="108"/>
      <c r="T26" s="105"/>
      <c r="U26" s="105"/>
      <c r="V26" s="105"/>
      <c r="X26" s="55" t="str">
        <f t="shared" si="3"/>
        <v>국유지</v>
      </c>
      <c r="Y26" s="105"/>
      <c r="Z26" s="55" t="str">
        <f t="shared" si="4"/>
        <v/>
      </c>
      <c r="AA26" s="55">
        <f t="shared" si="5"/>
        <v>102886</v>
      </c>
    </row>
    <row r="27" spans="1:27" s="55" customFormat="1" ht="23.1" customHeight="1" x14ac:dyDescent="0.15">
      <c r="A27" s="48">
        <f t="shared" si="6"/>
        <v>23</v>
      </c>
      <c r="B27" s="49" t="s">
        <v>47</v>
      </c>
      <c r="C27" s="49" t="s">
        <v>47</v>
      </c>
      <c r="D27" s="70">
        <v>696</v>
      </c>
      <c r="E27" s="50"/>
      <c r="F27" s="70" t="s">
        <v>57</v>
      </c>
      <c r="G27" s="92">
        <v>949</v>
      </c>
      <c r="H27" s="92">
        <v>221</v>
      </c>
      <c r="I27" s="92"/>
      <c r="J27" s="72" t="s">
        <v>82</v>
      </c>
      <c r="K27" s="77" t="s">
        <v>83</v>
      </c>
      <c r="L27" s="76"/>
      <c r="M27" s="54"/>
      <c r="N27" s="53"/>
      <c r="P27" s="105">
        <f t="shared" si="0"/>
        <v>0</v>
      </c>
      <c r="Q27" s="106">
        <f t="shared" si="1"/>
        <v>1</v>
      </c>
      <c r="R27" s="107" t="str">
        <f t="shared" si="2"/>
        <v>도1</v>
      </c>
      <c r="S27" s="108"/>
      <c r="T27" s="105"/>
      <c r="U27" s="105"/>
      <c r="V27" s="105"/>
      <c r="X27" s="55" t="str">
        <f t="shared" si="3"/>
        <v>국유지</v>
      </c>
      <c r="Y27" s="105"/>
      <c r="Z27" s="55" t="str">
        <f t="shared" si="4"/>
        <v/>
      </c>
      <c r="AA27" s="55">
        <f t="shared" si="5"/>
        <v>949</v>
      </c>
    </row>
    <row r="28" spans="1:27" s="55" customFormat="1" ht="23.1" customHeight="1" x14ac:dyDescent="0.15">
      <c r="A28" s="48">
        <f t="shared" si="6"/>
        <v>24</v>
      </c>
      <c r="B28" s="49" t="s">
        <v>47</v>
      </c>
      <c r="C28" s="49" t="s">
        <v>47</v>
      </c>
      <c r="D28" s="78" t="s">
        <v>79</v>
      </c>
      <c r="E28" s="79"/>
      <c r="F28" s="78" t="s">
        <v>59</v>
      </c>
      <c r="G28" s="93">
        <v>15211</v>
      </c>
      <c r="H28" s="91">
        <v>1610</v>
      </c>
      <c r="I28" s="91"/>
      <c r="J28" s="71" t="s">
        <v>80</v>
      </c>
      <c r="K28" s="74" t="s">
        <v>81</v>
      </c>
      <c r="L28" s="76"/>
      <c r="M28" s="54"/>
      <c r="N28" s="53"/>
      <c r="P28" s="105">
        <f t="shared" si="0"/>
        <v>0</v>
      </c>
      <c r="Q28" s="106">
        <f t="shared" si="1"/>
        <v>1</v>
      </c>
      <c r="R28" s="107" t="str">
        <f t="shared" si="2"/>
        <v>임1</v>
      </c>
      <c r="S28" s="108"/>
      <c r="T28" s="105"/>
      <c r="U28" s="105"/>
      <c r="V28" s="105"/>
      <c r="X28" s="55" t="str">
        <f t="shared" si="3"/>
        <v>국유지</v>
      </c>
      <c r="Y28" s="105"/>
      <c r="Z28" s="55" t="str">
        <f t="shared" si="4"/>
        <v/>
      </c>
      <c r="AA28" s="55">
        <f t="shared" si="5"/>
        <v>15211</v>
      </c>
    </row>
    <row r="29" spans="1:27" s="55" customFormat="1" ht="23.1" customHeight="1" x14ac:dyDescent="0.15">
      <c r="A29" s="48">
        <f t="shared" si="6"/>
        <v>25</v>
      </c>
      <c r="B29" s="49" t="s">
        <v>47</v>
      </c>
      <c r="C29" s="49" t="s">
        <v>47</v>
      </c>
      <c r="D29" s="78" t="s">
        <v>100</v>
      </c>
      <c r="E29" s="79"/>
      <c r="F29" s="78" t="s">
        <v>101</v>
      </c>
      <c r="G29" s="93">
        <v>1322</v>
      </c>
      <c r="H29" s="91"/>
      <c r="I29" s="91">
        <v>13</v>
      </c>
      <c r="J29" s="71" t="s">
        <v>104</v>
      </c>
      <c r="K29" s="73" t="s">
        <v>105</v>
      </c>
      <c r="L29" s="76"/>
      <c r="M29" s="54"/>
      <c r="N29" s="53"/>
      <c r="P29" s="105">
        <f t="shared" si="0"/>
        <v>0</v>
      </c>
      <c r="Q29" s="106" t="str">
        <f t="shared" si="1"/>
        <v/>
      </c>
      <c r="R29" s="107" t="str">
        <f t="shared" si="2"/>
        <v>전</v>
      </c>
      <c r="S29" s="108"/>
      <c r="T29" s="105"/>
      <c r="U29" s="105"/>
      <c r="V29" s="105"/>
      <c r="X29" s="55" t="str">
        <f t="shared" si="3"/>
        <v>사유지</v>
      </c>
      <c r="Y29" s="105"/>
      <c r="Z29" s="55">
        <f t="shared" si="4"/>
        <v>1322</v>
      </c>
      <c r="AA29" s="55" t="str">
        <f t="shared" si="5"/>
        <v/>
      </c>
    </row>
    <row r="30" spans="1:27" s="55" customFormat="1" ht="23.1" customHeight="1" x14ac:dyDescent="0.15">
      <c r="A30" s="48"/>
      <c r="B30" s="49"/>
      <c r="C30" s="49"/>
      <c r="D30" s="78"/>
      <c r="E30" s="79"/>
      <c r="F30" s="78"/>
      <c r="G30" s="93"/>
      <c r="H30" s="91"/>
      <c r="I30" s="91"/>
      <c r="J30" s="71"/>
      <c r="K30" s="73"/>
      <c r="L30" s="76"/>
      <c r="M30" s="54"/>
      <c r="N30" s="53"/>
      <c r="P30" s="105"/>
      <c r="Q30" s="106"/>
      <c r="R30" s="107"/>
      <c r="S30" s="108"/>
      <c r="T30" s="105"/>
      <c r="U30" s="105"/>
      <c r="V30" s="105"/>
      <c r="Y30" s="105"/>
    </row>
    <row r="31" spans="1:27" s="55" customFormat="1" ht="23.1" customHeight="1" x14ac:dyDescent="0.15">
      <c r="A31" s="48"/>
      <c r="B31" s="49"/>
      <c r="C31" s="49"/>
      <c r="D31" s="78"/>
      <c r="E31" s="79"/>
      <c r="F31" s="78"/>
      <c r="G31" s="93"/>
      <c r="H31" s="91"/>
      <c r="I31" s="91"/>
      <c r="J31" s="71"/>
      <c r="K31" s="73"/>
      <c r="L31" s="76"/>
      <c r="M31" s="54"/>
      <c r="N31" s="53"/>
      <c r="P31" s="105"/>
      <c r="Q31" s="106"/>
      <c r="R31" s="107"/>
      <c r="S31" s="108"/>
      <c r="T31" s="105"/>
      <c r="U31" s="105"/>
      <c r="V31" s="105"/>
      <c r="Y31" s="105"/>
    </row>
    <row r="32" spans="1:27" s="55" customFormat="1" ht="23.1" customHeight="1" x14ac:dyDescent="0.15">
      <c r="A32" s="48"/>
      <c r="B32" s="49"/>
      <c r="C32" s="49"/>
      <c r="D32" s="78"/>
      <c r="E32" s="79"/>
      <c r="F32" s="78"/>
      <c r="G32" s="93"/>
      <c r="H32" s="91"/>
      <c r="I32" s="91"/>
      <c r="J32" s="71"/>
      <c r="K32" s="73"/>
      <c r="L32" s="76"/>
      <c r="M32" s="54"/>
      <c r="N32" s="53"/>
      <c r="P32" s="105"/>
      <c r="Q32" s="106"/>
      <c r="R32" s="107"/>
      <c r="S32" s="108"/>
      <c r="T32" s="105"/>
      <c r="U32" s="105"/>
      <c r="V32" s="105"/>
      <c r="Y32" s="105"/>
    </row>
    <row r="33" spans="1:27" s="55" customFormat="1" ht="23.1" customHeight="1" x14ac:dyDescent="0.15">
      <c r="A33" s="48"/>
      <c r="B33" s="49"/>
      <c r="C33" s="49"/>
      <c r="D33" s="78"/>
      <c r="E33" s="79"/>
      <c r="F33" s="78"/>
      <c r="G33" s="93"/>
      <c r="H33" s="91"/>
      <c r="I33" s="91"/>
      <c r="J33" s="71"/>
      <c r="K33" s="73"/>
      <c r="L33" s="76"/>
      <c r="M33" s="54"/>
      <c r="N33" s="53"/>
      <c r="P33" s="105"/>
      <c r="Q33" s="106"/>
      <c r="R33" s="107"/>
      <c r="S33" s="108"/>
      <c r="T33" s="105"/>
      <c r="U33" s="105"/>
      <c r="V33" s="105"/>
      <c r="Y33" s="105"/>
    </row>
    <row r="34" spans="1:27" s="55" customFormat="1" ht="23.1" customHeight="1" x14ac:dyDescent="0.15">
      <c r="A34" s="48"/>
      <c r="B34" s="49"/>
      <c r="C34" s="49"/>
      <c r="D34" s="78"/>
      <c r="E34" s="79"/>
      <c r="F34" s="78"/>
      <c r="G34" s="93"/>
      <c r="H34" s="91"/>
      <c r="I34" s="91"/>
      <c r="J34" s="71"/>
      <c r="K34" s="73"/>
      <c r="L34" s="76"/>
      <c r="M34" s="54"/>
      <c r="N34" s="53"/>
      <c r="P34" s="105"/>
      <c r="Q34" s="106"/>
      <c r="R34" s="107"/>
      <c r="S34" s="108"/>
      <c r="T34" s="105"/>
      <c r="U34" s="105"/>
      <c r="V34" s="105"/>
      <c r="Y34" s="105"/>
    </row>
    <row r="35" spans="1:27" s="55" customFormat="1" ht="23.1" customHeight="1" x14ac:dyDescent="0.15">
      <c r="A35" s="48"/>
      <c r="B35" s="49"/>
      <c r="C35" s="49"/>
      <c r="D35" s="78"/>
      <c r="E35" s="79"/>
      <c r="F35" s="78"/>
      <c r="G35" s="93"/>
      <c r="H35" s="91"/>
      <c r="I35" s="91"/>
      <c r="J35" s="71"/>
      <c r="K35" s="73"/>
      <c r="L35" s="76"/>
      <c r="M35" s="54"/>
      <c r="N35" s="53"/>
      <c r="P35" s="105"/>
      <c r="Q35" s="106"/>
      <c r="R35" s="107"/>
      <c r="S35" s="108"/>
      <c r="T35" s="105"/>
      <c r="U35" s="105"/>
      <c r="V35" s="105"/>
      <c r="Y35" s="105"/>
    </row>
    <row r="36" spans="1:27" s="55" customFormat="1" ht="23.1" customHeight="1" x14ac:dyDescent="0.15">
      <c r="A36" s="48"/>
      <c r="B36" s="49"/>
      <c r="C36" s="49"/>
      <c r="D36" s="78"/>
      <c r="E36" s="79"/>
      <c r="F36" s="78"/>
      <c r="G36" s="93"/>
      <c r="H36" s="91"/>
      <c r="I36" s="91"/>
      <c r="J36" s="71"/>
      <c r="K36" s="73"/>
      <c r="L36" s="76"/>
      <c r="M36" s="54"/>
      <c r="N36" s="53"/>
      <c r="P36" s="105"/>
      <c r="Q36" s="106"/>
      <c r="R36" s="107"/>
      <c r="S36" s="108"/>
      <c r="T36" s="105"/>
      <c r="U36" s="105"/>
      <c r="V36" s="105"/>
      <c r="Y36" s="105"/>
    </row>
    <row r="37" spans="1:27" s="55" customFormat="1" ht="23.1" customHeight="1" x14ac:dyDescent="0.15">
      <c r="A37" s="48"/>
      <c r="B37" s="49"/>
      <c r="C37" s="49"/>
      <c r="D37" s="70"/>
      <c r="E37" s="50"/>
      <c r="F37" s="70"/>
      <c r="G37" s="92"/>
      <c r="H37" s="92"/>
      <c r="I37" s="92"/>
      <c r="J37" s="72"/>
      <c r="K37" s="77"/>
      <c r="L37" s="76"/>
      <c r="M37" s="54"/>
      <c r="N37" s="53"/>
      <c r="P37" s="105">
        <f t="shared" si="0"/>
        <v>0</v>
      </c>
      <c r="Q37" s="106" t="str">
        <f t="shared" si="1"/>
        <v/>
      </c>
      <c r="R37" s="107" t="str">
        <f t="shared" si="2"/>
        <v/>
      </c>
      <c r="S37" s="108"/>
      <c r="T37" s="105"/>
      <c r="U37" s="105"/>
      <c r="V37" s="105"/>
      <c r="X37" s="55" t="str">
        <f t="shared" si="3"/>
        <v>사유지</v>
      </c>
      <c r="Y37" s="105"/>
      <c r="Z37" s="55">
        <f t="shared" si="4"/>
        <v>0</v>
      </c>
      <c r="AA37" s="55" t="str">
        <f t="shared" si="5"/>
        <v/>
      </c>
    </row>
    <row r="38" spans="1:27" s="55" customFormat="1" ht="23.1" customHeight="1" x14ac:dyDescent="0.15">
      <c r="A38" s="48"/>
      <c r="B38" s="49"/>
      <c r="C38" s="49"/>
      <c r="D38" s="70"/>
      <c r="E38" s="50"/>
      <c r="F38" s="70"/>
      <c r="G38" s="92"/>
      <c r="H38" s="92"/>
      <c r="I38" s="92"/>
      <c r="J38" s="72"/>
      <c r="K38" s="77"/>
      <c r="L38" s="76"/>
      <c r="M38" s="54"/>
      <c r="N38" s="53"/>
      <c r="P38" s="105">
        <f t="shared" si="0"/>
        <v>0</v>
      </c>
      <c r="Q38" s="106" t="str">
        <f t="shared" si="1"/>
        <v/>
      </c>
      <c r="R38" s="107" t="str">
        <f t="shared" si="2"/>
        <v/>
      </c>
      <c r="S38" s="108"/>
      <c r="T38" s="105"/>
      <c r="U38" s="105"/>
      <c r="V38" s="105"/>
      <c r="X38" s="55" t="str">
        <f t="shared" si="3"/>
        <v>사유지</v>
      </c>
      <c r="Y38" s="105"/>
      <c r="Z38" s="55">
        <f t="shared" si="4"/>
        <v>0</v>
      </c>
      <c r="AA38" s="55" t="str">
        <f t="shared" si="5"/>
        <v/>
      </c>
    </row>
    <row r="39" spans="1:27" s="55" customFormat="1" ht="23.1" customHeight="1" thickBot="1" x14ac:dyDescent="0.2">
      <c r="A39" s="48"/>
      <c r="B39" s="90"/>
      <c r="C39" s="90"/>
      <c r="D39" s="78"/>
      <c r="E39" s="79"/>
      <c r="F39" s="78"/>
      <c r="G39" s="91"/>
      <c r="H39" s="91"/>
      <c r="I39" s="91"/>
      <c r="J39" s="80"/>
      <c r="K39" s="81"/>
      <c r="L39" s="66"/>
      <c r="M39" s="67"/>
      <c r="N39" s="68"/>
      <c r="P39" s="105">
        <f t="shared" si="0"/>
        <v>0</v>
      </c>
      <c r="Q39" s="106" t="str">
        <f t="shared" si="1"/>
        <v/>
      </c>
      <c r="R39" s="107" t="str">
        <f t="shared" si="2"/>
        <v/>
      </c>
      <c r="S39" s="108"/>
      <c r="T39" s="105"/>
      <c r="U39" s="105"/>
      <c r="V39" s="105"/>
      <c r="X39" s="55" t="str">
        <f t="shared" si="3"/>
        <v>사유지</v>
      </c>
      <c r="Y39" s="105"/>
      <c r="Z39" s="55">
        <f t="shared" si="4"/>
        <v>0</v>
      </c>
      <c r="AA39" s="55" t="str">
        <f t="shared" si="5"/>
        <v/>
      </c>
    </row>
    <row r="40" spans="1:27" s="55" customFormat="1" ht="23.1" customHeight="1" thickTop="1" thickBot="1" x14ac:dyDescent="0.2">
      <c r="A40" s="184" t="s">
        <v>60</v>
      </c>
      <c r="B40" s="185"/>
      <c r="C40" s="186"/>
      <c r="D40" s="86"/>
      <c r="E40" s="87"/>
      <c r="F40" s="88"/>
      <c r="G40" s="94">
        <f>SUM(G5:G39)</f>
        <v>2715804</v>
      </c>
      <c r="H40" s="94">
        <f>SUM(H5:H39)</f>
        <v>6581</v>
      </c>
      <c r="I40" s="94">
        <f>SUM(I5:I39)</f>
        <v>7391</v>
      </c>
      <c r="J40" s="82"/>
      <c r="K40" s="89"/>
      <c r="L40" s="83"/>
      <c r="M40" s="84"/>
      <c r="N40" s="85"/>
      <c r="P40" s="105"/>
      <c r="Q40" s="106"/>
      <c r="R40" s="107"/>
      <c r="S40" s="108"/>
      <c r="T40" s="105"/>
      <c r="U40" s="105"/>
      <c r="V40" s="105"/>
      <c r="Y40" s="105"/>
    </row>
    <row r="41" spans="1:27" s="95" customFormat="1" ht="23.1" customHeight="1" thickTop="1" x14ac:dyDescent="0.15">
      <c r="D41" s="97"/>
      <c r="E41" s="97"/>
      <c r="G41" s="98"/>
      <c r="H41" s="98"/>
      <c r="I41" s="98"/>
      <c r="J41" s="99"/>
      <c r="K41" s="100"/>
      <c r="L41" s="101"/>
      <c r="M41" s="100"/>
      <c r="R41" s="96"/>
    </row>
    <row r="42" spans="1:27" s="95" customFormat="1" ht="23.1" customHeight="1" x14ac:dyDescent="0.15">
      <c r="D42" s="97"/>
      <c r="E42" s="97"/>
      <c r="G42" s="98"/>
      <c r="H42" s="98">
        <v>13983</v>
      </c>
      <c r="I42" s="98">
        <f>H40+I40</f>
        <v>13972</v>
      </c>
      <c r="J42" s="99"/>
      <c r="K42" s="100"/>
      <c r="L42" s="101"/>
      <c r="M42" s="100"/>
      <c r="R42" s="96"/>
    </row>
    <row r="43" spans="1:27" s="95" customFormat="1" ht="23.1" customHeight="1" x14ac:dyDescent="0.15">
      <c r="D43" s="97"/>
      <c r="E43" s="97"/>
      <c r="G43" s="98"/>
      <c r="H43" s="98"/>
      <c r="I43" s="98">
        <f>H42-I42</f>
        <v>11</v>
      </c>
      <c r="J43" s="99"/>
      <c r="K43" s="100"/>
      <c r="L43" s="101"/>
      <c r="M43" s="100"/>
      <c r="R43" s="96"/>
    </row>
    <row r="44" spans="1:27" s="95" customFormat="1" ht="23.1" customHeight="1" x14ac:dyDescent="0.15">
      <c r="D44" s="97"/>
      <c r="E44" s="97"/>
      <c r="G44" s="102"/>
      <c r="H44" s="102"/>
      <c r="I44" s="103"/>
      <c r="J44" s="99"/>
      <c r="K44" s="100"/>
      <c r="L44" s="101"/>
      <c r="M44" s="100"/>
      <c r="R44" s="96"/>
    </row>
    <row r="45" spans="1:27" s="95" customFormat="1" ht="23.1" customHeight="1" x14ac:dyDescent="0.15">
      <c r="D45" s="97"/>
      <c r="E45" s="97"/>
      <c r="G45" s="102"/>
      <c r="H45" s="102"/>
      <c r="I45" s="103"/>
      <c r="J45" s="99"/>
      <c r="K45" s="100"/>
      <c r="L45" s="101"/>
      <c r="M45" s="100"/>
      <c r="R45" s="96"/>
    </row>
    <row r="46" spans="1:27" s="95" customFormat="1" ht="23.1" customHeight="1" x14ac:dyDescent="0.15">
      <c r="D46" s="97"/>
      <c r="E46" s="97"/>
      <c r="G46" s="102"/>
      <c r="H46" s="102"/>
      <c r="I46" s="103"/>
      <c r="J46" s="99"/>
      <c r="K46" s="100"/>
      <c r="L46" s="101"/>
      <c r="M46" s="100"/>
      <c r="R46" s="96"/>
    </row>
    <row r="47" spans="1:27" s="95" customFormat="1" ht="23.1" customHeight="1" x14ac:dyDescent="0.15">
      <c r="D47" s="97"/>
      <c r="E47" s="97"/>
      <c r="G47" s="102"/>
      <c r="H47" s="102"/>
      <c r="I47" s="103"/>
      <c r="J47" s="99"/>
      <c r="K47" s="100"/>
      <c r="L47" s="101"/>
      <c r="M47" s="100"/>
      <c r="R47" s="96"/>
    </row>
    <row r="48" spans="1:27" s="95" customFormat="1" ht="23.1" customHeight="1" x14ac:dyDescent="0.15">
      <c r="D48" s="97"/>
      <c r="E48" s="97"/>
      <c r="G48" s="102"/>
      <c r="H48" s="102"/>
      <c r="I48" s="103"/>
      <c r="J48" s="99"/>
      <c r="K48" s="100"/>
      <c r="L48" s="101"/>
      <c r="M48" s="100"/>
      <c r="R48" s="96"/>
    </row>
    <row r="49" spans="4:18" s="95" customFormat="1" ht="23.1" customHeight="1" x14ac:dyDescent="0.15">
      <c r="D49" s="97"/>
      <c r="E49" s="97"/>
      <c r="G49" s="102"/>
      <c r="H49" s="102"/>
      <c r="I49" s="103"/>
      <c r="J49" s="99"/>
      <c r="K49" s="100"/>
      <c r="L49" s="101"/>
      <c r="M49" s="100"/>
      <c r="R49" s="96"/>
    </row>
    <row r="50" spans="4:18" s="95" customFormat="1" ht="23.1" customHeight="1" x14ac:dyDescent="0.15">
      <c r="D50" s="97"/>
      <c r="E50" s="97"/>
      <c r="G50" s="102"/>
      <c r="H50" s="102"/>
      <c r="I50" s="103"/>
      <c r="J50" s="99"/>
      <c r="K50" s="100"/>
      <c r="L50" s="101"/>
      <c r="M50" s="100"/>
      <c r="R50" s="96"/>
    </row>
    <row r="51" spans="4:18" s="95" customFormat="1" ht="23.1" customHeight="1" x14ac:dyDescent="0.15">
      <c r="D51" s="97"/>
      <c r="E51" s="97"/>
      <c r="G51" s="102"/>
      <c r="H51" s="102"/>
      <c r="I51" s="103"/>
      <c r="J51" s="99"/>
      <c r="K51" s="100"/>
      <c r="L51" s="101"/>
      <c r="M51" s="100"/>
      <c r="R51" s="96"/>
    </row>
    <row r="52" spans="4:18" s="95" customFormat="1" ht="23.1" customHeight="1" x14ac:dyDescent="0.15">
      <c r="D52" s="97"/>
      <c r="E52" s="97"/>
      <c r="G52" s="102"/>
      <c r="H52" s="102"/>
      <c r="I52" s="103"/>
      <c r="J52" s="99"/>
      <c r="K52" s="100"/>
      <c r="L52" s="101"/>
      <c r="M52" s="100"/>
      <c r="R52" s="96"/>
    </row>
    <row r="53" spans="4:18" s="95" customFormat="1" ht="23.1" customHeight="1" x14ac:dyDescent="0.15">
      <c r="D53" s="97"/>
      <c r="E53" s="97"/>
      <c r="G53" s="102"/>
      <c r="H53" s="102"/>
      <c r="I53" s="103"/>
      <c r="J53" s="99"/>
      <c r="K53" s="100"/>
      <c r="L53" s="101"/>
      <c r="M53" s="100"/>
      <c r="R53" s="96"/>
    </row>
    <row r="54" spans="4:18" s="95" customFormat="1" ht="23.1" customHeight="1" x14ac:dyDescent="0.15">
      <c r="D54" s="97"/>
      <c r="E54" s="97"/>
      <c r="G54" s="102"/>
      <c r="H54" s="102"/>
      <c r="I54" s="103"/>
      <c r="J54" s="99"/>
      <c r="K54" s="100"/>
      <c r="L54" s="101"/>
      <c r="M54" s="100"/>
      <c r="R54" s="96"/>
    </row>
    <row r="55" spans="4:18" s="95" customFormat="1" ht="23.1" customHeight="1" x14ac:dyDescent="0.15">
      <c r="D55" s="97"/>
      <c r="E55" s="97"/>
      <c r="G55" s="102"/>
      <c r="H55" s="102"/>
      <c r="I55" s="103"/>
      <c r="J55" s="99"/>
      <c r="K55" s="100"/>
      <c r="L55" s="101"/>
      <c r="M55" s="100"/>
      <c r="R55" s="96"/>
    </row>
    <row r="56" spans="4:18" s="95" customFormat="1" ht="23.1" customHeight="1" x14ac:dyDescent="0.15">
      <c r="D56" s="97"/>
      <c r="E56" s="97"/>
      <c r="G56" s="102"/>
      <c r="H56" s="102"/>
      <c r="I56" s="103"/>
      <c r="J56" s="99"/>
      <c r="K56" s="100"/>
      <c r="L56" s="101"/>
      <c r="M56" s="100"/>
      <c r="R56" s="96"/>
    </row>
    <row r="57" spans="4:18" s="95" customFormat="1" ht="23.1" customHeight="1" x14ac:dyDescent="0.15">
      <c r="D57" s="97"/>
      <c r="E57" s="97"/>
      <c r="G57" s="102"/>
      <c r="H57" s="102"/>
      <c r="I57" s="103"/>
      <c r="J57" s="99"/>
      <c r="K57" s="100"/>
      <c r="L57" s="101"/>
      <c r="M57" s="100"/>
      <c r="R57" s="96"/>
    </row>
    <row r="58" spans="4:18" s="95" customFormat="1" ht="23.1" customHeight="1" x14ac:dyDescent="0.15">
      <c r="D58" s="97"/>
      <c r="E58" s="97"/>
      <c r="G58" s="102"/>
      <c r="H58" s="102"/>
      <c r="I58" s="103"/>
      <c r="J58" s="99"/>
      <c r="K58" s="100"/>
      <c r="L58" s="101"/>
      <c r="M58" s="100"/>
      <c r="R58" s="96"/>
    </row>
    <row r="59" spans="4:18" s="95" customFormat="1" ht="23.1" customHeight="1" x14ac:dyDescent="0.15">
      <c r="D59" s="97"/>
      <c r="E59" s="97"/>
      <c r="G59" s="102"/>
      <c r="H59" s="102"/>
      <c r="I59" s="103"/>
      <c r="J59" s="99"/>
      <c r="K59" s="100"/>
      <c r="L59" s="101"/>
      <c r="M59" s="100"/>
      <c r="R59" s="96"/>
    </row>
    <row r="60" spans="4:18" s="95" customFormat="1" ht="23.1" customHeight="1" x14ac:dyDescent="0.15">
      <c r="D60" s="97"/>
      <c r="E60" s="97"/>
      <c r="G60" s="102"/>
      <c r="H60" s="102"/>
      <c r="I60" s="103"/>
      <c r="J60" s="99"/>
      <c r="K60" s="100"/>
      <c r="L60" s="101"/>
      <c r="M60" s="100"/>
      <c r="R60" s="96"/>
    </row>
    <row r="61" spans="4:18" s="95" customFormat="1" ht="23.1" customHeight="1" x14ac:dyDescent="0.15">
      <c r="D61" s="97"/>
      <c r="E61" s="97"/>
      <c r="G61" s="102"/>
      <c r="H61" s="102"/>
      <c r="I61" s="103"/>
      <c r="J61" s="99"/>
      <c r="K61" s="100"/>
      <c r="L61" s="101"/>
      <c r="M61" s="100"/>
      <c r="R61" s="96"/>
    </row>
    <row r="62" spans="4:18" s="95" customFormat="1" ht="23.1" customHeight="1" x14ac:dyDescent="0.15">
      <c r="D62" s="97"/>
      <c r="E62" s="97"/>
      <c r="G62" s="102"/>
      <c r="H62" s="102"/>
      <c r="I62" s="103"/>
      <c r="J62" s="99"/>
      <c r="K62" s="100"/>
      <c r="L62" s="101"/>
      <c r="M62" s="100"/>
      <c r="R62" s="96"/>
    </row>
    <row r="63" spans="4:18" s="95" customFormat="1" ht="23.1" customHeight="1" x14ac:dyDescent="0.15">
      <c r="D63" s="97"/>
      <c r="E63" s="97"/>
      <c r="G63" s="102"/>
      <c r="H63" s="102"/>
      <c r="I63" s="103"/>
      <c r="J63" s="99"/>
      <c r="K63" s="100"/>
      <c r="L63" s="101"/>
      <c r="M63" s="100"/>
      <c r="R63" s="96"/>
    </row>
    <row r="64" spans="4:18" s="95" customFormat="1" ht="23.1" customHeight="1" x14ac:dyDescent="0.15">
      <c r="D64" s="97"/>
      <c r="E64" s="97"/>
      <c r="G64" s="102"/>
      <c r="H64" s="102"/>
      <c r="I64" s="103"/>
      <c r="J64" s="99"/>
      <c r="K64" s="100"/>
      <c r="L64" s="101"/>
      <c r="M64" s="100"/>
      <c r="R64" s="96"/>
    </row>
    <row r="65" spans="4:18" s="95" customFormat="1" ht="23.1" customHeight="1" x14ac:dyDescent="0.15">
      <c r="D65" s="97"/>
      <c r="E65" s="97"/>
      <c r="G65" s="102"/>
      <c r="H65" s="102"/>
      <c r="I65" s="103"/>
      <c r="J65" s="99"/>
      <c r="K65" s="100"/>
      <c r="L65" s="101"/>
      <c r="M65" s="100"/>
      <c r="R65" s="96"/>
    </row>
    <row r="66" spans="4:18" s="95" customFormat="1" ht="23.1" customHeight="1" x14ac:dyDescent="0.15">
      <c r="D66" s="97"/>
      <c r="E66" s="97"/>
      <c r="G66" s="102"/>
      <c r="H66" s="102"/>
      <c r="I66" s="103"/>
      <c r="J66" s="99"/>
      <c r="K66" s="100"/>
      <c r="L66" s="101"/>
      <c r="M66" s="100"/>
      <c r="R66" s="96"/>
    </row>
    <row r="67" spans="4:18" s="95" customFormat="1" ht="23.1" customHeight="1" x14ac:dyDescent="0.15">
      <c r="D67" s="97"/>
      <c r="E67" s="97"/>
      <c r="G67" s="102"/>
      <c r="H67" s="102"/>
      <c r="I67" s="103"/>
      <c r="J67" s="99"/>
      <c r="K67" s="100"/>
      <c r="L67" s="101"/>
      <c r="M67" s="100"/>
      <c r="R67" s="96"/>
    </row>
    <row r="68" spans="4:18" s="95" customFormat="1" ht="23.1" customHeight="1" x14ac:dyDescent="0.15">
      <c r="D68" s="97"/>
      <c r="E68" s="97"/>
      <c r="G68" s="102"/>
      <c r="H68" s="102"/>
      <c r="I68" s="103"/>
      <c r="J68" s="99"/>
      <c r="K68" s="100"/>
      <c r="L68" s="101"/>
      <c r="M68" s="100"/>
      <c r="R68" s="96"/>
    </row>
    <row r="69" spans="4:18" s="95" customFormat="1" ht="23.1" customHeight="1" x14ac:dyDescent="0.15">
      <c r="D69" s="97"/>
      <c r="E69" s="97"/>
      <c r="G69" s="102"/>
      <c r="H69" s="102"/>
      <c r="I69" s="103"/>
      <c r="J69" s="99"/>
      <c r="K69" s="100"/>
      <c r="L69" s="101"/>
      <c r="M69" s="100"/>
      <c r="R69" s="96"/>
    </row>
    <row r="70" spans="4:18" s="95" customFormat="1" ht="23.1" customHeight="1" x14ac:dyDescent="0.15">
      <c r="D70" s="97"/>
      <c r="E70" s="97"/>
      <c r="G70" s="102"/>
      <c r="H70" s="102"/>
      <c r="I70" s="103"/>
      <c r="J70" s="99"/>
      <c r="K70" s="100"/>
      <c r="L70" s="101"/>
      <c r="M70" s="100"/>
      <c r="R70" s="96"/>
    </row>
    <row r="71" spans="4:18" s="95" customFormat="1" ht="23.1" customHeight="1" x14ac:dyDescent="0.15">
      <c r="D71" s="97"/>
      <c r="E71" s="97"/>
      <c r="G71" s="102"/>
      <c r="H71" s="102"/>
      <c r="I71" s="103"/>
      <c r="J71" s="99"/>
      <c r="K71" s="100"/>
      <c r="L71" s="101"/>
      <c r="M71" s="100"/>
      <c r="R71" s="96"/>
    </row>
    <row r="72" spans="4:18" s="95" customFormat="1" ht="23.1" customHeight="1" x14ac:dyDescent="0.15">
      <c r="D72" s="97"/>
      <c r="E72" s="97"/>
      <c r="G72" s="102"/>
      <c r="H72" s="102"/>
      <c r="I72" s="103"/>
      <c r="J72" s="99"/>
      <c r="K72" s="100"/>
      <c r="L72" s="101"/>
      <c r="M72" s="100"/>
      <c r="R72" s="96"/>
    </row>
    <row r="73" spans="4:18" s="95" customFormat="1" ht="23.1" customHeight="1" x14ac:dyDescent="0.15">
      <c r="D73" s="97"/>
      <c r="E73" s="97"/>
      <c r="G73" s="102"/>
      <c r="H73" s="102"/>
      <c r="I73" s="103"/>
      <c r="J73" s="99"/>
      <c r="K73" s="100"/>
      <c r="L73" s="101"/>
      <c r="M73" s="100"/>
      <c r="R73" s="96"/>
    </row>
    <row r="74" spans="4:18" s="95" customFormat="1" ht="23.1" customHeight="1" x14ac:dyDescent="0.15">
      <c r="D74" s="97"/>
      <c r="E74" s="97"/>
      <c r="G74" s="102"/>
      <c r="H74" s="102"/>
      <c r="I74" s="103"/>
      <c r="J74" s="99"/>
      <c r="K74" s="100"/>
      <c r="L74" s="101"/>
      <c r="M74" s="100"/>
      <c r="R74" s="96"/>
    </row>
    <row r="75" spans="4:18" s="95" customFormat="1" ht="23.1" customHeight="1" x14ac:dyDescent="0.15">
      <c r="D75" s="97"/>
      <c r="E75" s="97"/>
      <c r="G75" s="102"/>
      <c r="H75" s="102"/>
      <c r="I75" s="103"/>
      <c r="J75" s="99"/>
      <c r="K75" s="100"/>
      <c r="L75" s="101"/>
      <c r="M75" s="100"/>
      <c r="R75" s="96"/>
    </row>
    <row r="76" spans="4:18" s="95" customFormat="1" ht="23.1" customHeight="1" x14ac:dyDescent="0.15">
      <c r="D76" s="97"/>
      <c r="E76" s="97"/>
      <c r="G76" s="102"/>
      <c r="H76" s="102"/>
      <c r="I76" s="103"/>
      <c r="J76" s="99"/>
      <c r="K76" s="100"/>
      <c r="L76" s="101"/>
      <c r="M76" s="100"/>
      <c r="R76" s="96"/>
    </row>
    <row r="77" spans="4:18" s="95" customFormat="1" ht="23.1" customHeight="1" x14ac:dyDescent="0.15">
      <c r="D77" s="97"/>
      <c r="E77" s="97"/>
      <c r="G77" s="102"/>
      <c r="H77" s="102"/>
      <c r="I77" s="103"/>
      <c r="J77" s="99"/>
      <c r="K77" s="100"/>
      <c r="L77" s="101"/>
      <c r="M77" s="100"/>
      <c r="R77" s="96"/>
    </row>
    <row r="78" spans="4:18" s="95" customFormat="1" ht="23.1" customHeight="1" x14ac:dyDescent="0.15">
      <c r="D78" s="97"/>
      <c r="E78" s="97"/>
      <c r="G78" s="102"/>
      <c r="H78" s="102"/>
      <c r="I78" s="103"/>
      <c r="J78" s="99"/>
      <c r="K78" s="100"/>
      <c r="L78" s="101"/>
      <c r="M78" s="100"/>
      <c r="R78" s="96"/>
    </row>
    <row r="79" spans="4:18" s="95" customFormat="1" ht="23.1" customHeight="1" x14ac:dyDescent="0.15">
      <c r="D79" s="97"/>
      <c r="E79" s="97"/>
      <c r="G79" s="102"/>
      <c r="H79" s="102"/>
      <c r="I79" s="103"/>
      <c r="J79" s="99"/>
      <c r="K79" s="100"/>
      <c r="L79" s="101"/>
      <c r="M79" s="100"/>
      <c r="R79" s="96"/>
    </row>
    <row r="80" spans="4:18" s="95" customFormat="1" ht="23.1" customHeight="1" x14ac:dyDescent="0.15">
      <c r="D80" s="97"/>
      <c r="E80" s="97"/>
      <c r="G80" s="102"/>
      <c r="H80" s="102"/>
      <c r="I80" s="103"/>
      <c r="J80" s="99"/>
      <c r="K80" s="100"/>
      <c r="L80" s="101"/>
      <c r="M80" s="100"/>
      <c r="R80" s="96"/>
    </row>
    <row r="81" spans="4:18" s="95" customFormat="1" ht="23.1" customHeight="1" x14ac:dyDescent="0.15">
      <c r="D81" s="97"/>
      <c r="E81" s="97"/>
      <c r="G81" s="102"/>
      <c r="H81" s="102"/>
      <c r="I81" s="103"/>
      <c r="J81" s="99"/>
      <c r="K81" s="100"/>
      <c r="L81" s="101"/>
      <c r="M81" s="100"/>
      <c r="R81" s="96"/>
    </row>
    <row r="82" spans="4:18" s="95" customFormat="1" ht="23.1" customHeight="1" x14ac:dyDescent="0.15">
      <c r="D82" s="97"/>
      <c r="E82" s="97"/>
      <c r="G82" s="102"/>
      <c r="H82" s="102"/>
      <c r="I82" s="103"/>
      <c r="J82" s="99"/>
      <c r="K82" s="100"/>
      <c r="L82" s="101"/>
      <c r="M82" s="100"/>
      <c r="R82" s="96"/>
    </row>
    <row r="83" spans="4:18" s="95" customFormat="1" ht="23.1" customHeight="1" x14ac:dyDescent="0.15">
      <c r="D83" s="97"/>
      <c r="E83" s="97"/>
      <c r="G83" s="102"/>
      <c r="H83" s="102"/>
      <c r="I83" s="103"/>
      <c r="J83" s="99"/>
      <c r="K83" s="100"/>
      <c r="L83" s="101"/>
      <c r="M83" s="100"/>
      <c r="R83" s="96"/>
    </row>
    <row r="84" spans="4:18" s="95" customFormat="1" ht="23.1" customHeight="1" x14ac:dyDescent="0.15">
      <c r="D84" s="97"/>
      <c r="E84" s="97"/>
      <c r="G84" s="102"/>
      <c r="H84" s="102"/>
      <c r="I84" s="103"/>
      <c r="J84" s="99"/>
      <c r="K84" s="100"/>
      <c r="L84" s="101"/>
      <c r="M84" s="100"/>
      <c r="R84" s="96"/>
    </row>
    <row r="85" spans="4:18" s="95" customFormat="1" ht="23.1" customHeight="1" x14ac:dyDescent="0.15">
      <c r="D85" s="97"/>
      <c r="E85" s="97"/>
      <c r="G85" s="102"/>
      <c r="H85" s="102"/>
      <c r="I85" s="103"/>
      <c r="J85" s="99"/>
      <c r="K85" s="100"/>
      <c r="L85" s="101"/>
      <c r="M85" s="100"/>
      <c r="R85" s="96"/>
    </row>
    <row r="86" spans="4:18" s="95" customFormat="1" ht="23.1" customHeight="1" x14ac:dyDescent="0.15">
      <c r="D86" s="97"/>
      <c r="E86" s="97"/>
      <c r="G86" s="102"/>
      <c r="H86" s="102"/>
      <c r="I86" s="103"/>
      <c r="J86" s="99"/>
      <c r="K86" s="100"/>
      <c r="L86" s="101"/>
      <c r="M86" s="100"/>
      <c r="R86" s="96"/>
    </row>
    <row r="87" spans="4:18" s="95" customFormat="1" ht="23.1" customHeight="1" x14ac:dyDescent="0.15">
      <c r="D87" s="97"/>
      <c r="E87" s="97"/>
      <c r="G87" s="102"/>
      <c r="H87" s="102"/>
      <c r="I87" s="103"/>
      <c r="J87" s="99"/>
      <c r="K87" s="100"/>
      <c r="L87" s="101"/>
      <c r="M87" s="100"/>
      <c r="R87" s="96"/>
    </row>
    <row r="88" spans="4:18" s="95" customFormat="1" ht="23.1" customHeight="1" x14ac:dyDescent="0.15">
      <c r="D88" s="97"/>
      <c r="E88" s="97"/>
      <c r="G88" s="102"/>
      <c r="H88" s="102"/>
      <c r="I88" s="103"/>
      <c r="J88" s="99"/>
      <c r="K88" s="100"/>
      <c r="L88" s="101"/>
      <c r="M88" s="100"/>
      <c r="R88" s="96"/>
    </row>
    <row r="89" spans="4:18" s="95" customFormat="1" ht="23.1" customHeight="1" x14ac:dyDescent="0.15">
      <c r="D89" s="97"/>
      <c r="E89" s="97"/>
      <c r="G89" s="102"/>
      <c r="H89" s="102"/>
      <c r="I89" s="103"/>
      <c r="J89" s="99"/>
      <c r="K89" s="100"/>
      <c r="L89" s="101"/>
      <c r="M89" s="100"/>
      <c r="R89" s="96"/>
    </row>
    <row r="90" spans="4:18" s="95" customFormat="1" ht="23.1" customHeight="1" x14ac:dyDescent="0.15">
      <c r="D90" s="97"/>
      <c r="E90" s="97"/>
      <c r="G90" s="102"/>
      <c r="H90" s="102"/>
      <c r="I90" s="103"/>
      <c r="J90" s="99"/>
      <c r="K90" s="100"/>
      <c r="L90" s="101"/>
      <c r="M90" s="100"/>
      <c r="R90" s="96"/>
    </row>
    <row r="91" spans="4:18" s="95" customFormat="1" ht="23.1" customHeight="1" x14ac:dyDescent="0.15">
      <c r="D91" s="97"/>
      <c r="E91" s="97"/>
      <c r="G91" s="102"/>
      <c r="H91" s="102"/>
      <c r="I91" s="103"/>
      <c r="J91" s="99"/>
      <c r="K91" s="100"/>
      <c r="L91" s="101"/>
      <c r="M91" s="100"/>
      <c r="R91" s="96"/>
    </row>
    <row r="92" spans="4:18" s="95" customFormat="1" ht="23.1" customHeight="1" x14ac:dyDescent="0.15">
      <c r="D92" s="97"/>
      <c r="E92" s="97"/>
      <c r="G92" s="102"/>
      <c r="H92" s="102"/>
      <c r="I92" s="103"/>
      <c r="J92" s="99"/>
      <c r="K92" s="100"/>
      <c r="L92" s="101"/>
      <c r="M92" s="100"/>
      <c r="R92" s="96"/>
    </row>
    <row r="93" spans="4:18" s="95" customFormat="1" ht="23.1" customHeight="1" x14ac:dyDescent="0.15">
      <c r="D93" s="97"/>
      <c r="E93" s="97"/>
      <c r="G93" s="102"/>
      <c r="H93" s="102"/>
      <c r="I93" s="103"/>
      <c r="J93" s="99"/>
      <c r="K93" s="100"/>
      <c r="L93" s="101"/>
      <c r="M93" s="100"/>
      <c r="R93" s="96"/>
    </row>
    <row r="94" spans="4:18" s="95" customFormat="1" ht="23.1" customHeight="1" x14ac:dyDescent="0.15">
      <c r="D94" s="97"/>
      <c r="E94" s="97"/>
      <c r="G94" s="102"/>
      <c r="H94" s="102"/>
      <c r="I94" s="103"/>
      <c r="J94" s="99"/>
      <c r="K94" s="100"/>
      <c r="L94" s="101"/>
      <c r="M94" s="100"/>
      <c r="R94" s="96"/>
    </row>
    <row r="95" spans="4:18" s="95" customFormat="1" ht="23.1" customHeight="1" x14ac:dyDescent="0.15">
      <c r="D95" s="97"/>
      <c r="E95" s="97"/>
      <c r="G95" s="102"/>
      <c r="H95" s="102"/>
      <c r="I95" s="103"/>
      <c r="J95" s="99"/>
      <c r="K95" s="100"/>
      <c r="L95" s="101"/>
      <c r="M95" s="100"/>
      <c r="R95" s="96"/>
    </row>
    <row r="96" spans="4:18" s="95" customFormat="1" ht="23.1" customHeight="1" x14ac:dyDescent="0.15">
      <c r="D96" s="97"/>
      <c r="E96" s="97"/>
      <c r="G96" s="102"/>
      <c r="H96" s="102"/>
      <c r="I96" s="103"/>
      <c r="J96" s="99"/>
      <c r="K96" s="100"/>
      <c r="L96" s="101"/>
      <c r="M96" s="100"/>
      <c r="R96" s="96"/>
    </row>
    <row r="97" spans="4:18" s="95" customFormat="1" ht="23.1" customHeight="1" x14ac:dyDescent="0.15">
      <c r="D97" s="97"/>
      <c r="E97" s="97"/>
      <c r="G97" s="102"/>
      <c r="H97" s="102"/>
      <c r="I97" s="103"/>
      <c r="J97" s="99"/>
      <c r="K97" s="100"/>
      <c r="L97" s="101"/>
      <c r="M97" s="100"/>
      <c r="R97" s="96"/>
    </row>
    <row r="98" spans="4:18" s="95" customFormat="1" ht="23.1" customHeight="1" x14ac:dyDescent="0.15">
      <c r="D98" s="97"/>
      <c r="E98" s="97"/>
      <c r="G98" s="102"/>
      <c r="H98" s="102"/>
      <c r="I98" s="103"/>
      <c r="J98" s="99"/>
      <c r="K98" s="100"/>
      <c r="L98" s="101"/>
      <c r="M98" s="100"/>
      <c r="R98" s="96"/>
    </row>
    <row r="99" spans="4:18" s="95" customFormat="1" ht="23.1" customHeight="1" x14ac:dyDescent="0.15">
      <c r="D99" s="97"/>
      <c r="E99" s="97"/>
      <c r="G99" s="102"/>
      <c r="H99" s="102"/>
      <c r="I99" s="103"/>
      <c r="J99" s="99"/>
      <c r="K99" s="100"/>
      <c r="L99" s="101"/>
      <c r="M99" s="100"/>
      <c r="R99" s="96"/>
    </row>
    <row r="100" spans="4:18" s="95" customFormat="1" ht="23.1" customHeight="1" x14ac:dyDescent="0.15">
      <c r="D100" s="97"/>
      <c r="E100" s="97"/>
      <c r="G100" s="102"/>
      <c r="H100" s="102"/>
      <c r="I100" s="103"/>
      <c r="J100" s="99"/>
      <c r="K100" s="100"/>
      <c r="L100" s="101"/>
      <c r="M100" s="100"/>
      <c r="R100" s="96"/>
    </row>
    <row r="101" spans="4:18" s="95" customFormat="1" ht="23.1" customHeight="1" x14ac:dyDescent="0.15">
      <c r="D101" s="97"/>
      <c r="E101" s="97"/>
      <c r="G101" s="102"/>
      <c r="H101" s="102"/>
      <c r="I101" s="103"/>
      <c r="J101" s="99"/>
      <c r="K101" s="100"/>
      <c r="L101" s="101"/>
      <c r="M101" s="100"/>
      <c r="R101" s="96"/>
    </row>
    <row r="102" spans="4:18" s="95" customFormat="1" ht="23.1" customHeight="1" x14ac:dyDescent="0.15">
      <c r="D102" s="97"/>
      <c r="E102" s="97"/>
      <c r="G102" s="102"/>
      <c r="H102" s="102"/>
      <c r="I102" s="103"/>
      <c r="J102" s="99"/>
      <c r="K102" s="100"/>
      <c r="L102" s="101"/>
      <c r="M102" s="100"/>
      <c r="R102" s="96"/>
    </row>
    <row r="103" spans="4:18" s="95" customFormat="1" ht="24.95" customHeight="1" x14ac:dyDescent="0.15">
      <c r="D103" s="97"/>
      <c r="E103" s="97"/>
      <c r="G103" s="102"/>
      <c r="H103" s="102"/>
      <c r="I103" s="103"/>
      <c r="J103" s="99"/>
      <c r="K103" s="100"/>
      <c r="L103" s="101"/>
      <c r="M103" s="100"/>
      <c r="R103" s="96"/>
    </row>
    <row r="104" spans="4:18" s="95" customFormat="1" ht="24.95" customHeight="1" x14ac:dyDescent="0.15">
      <c r="D104" s="97"/>
      <c r="E104" s="97"/>
      <c r="G104" s="102"/>
      <c r="H104" s="102"/>
      <c r="I104" s="103"/>
      <c r="J104" s="99"/>
      <c r="K104" s="100"/>
      <c r="L104" s="101"/>
      <c r="M104" s="100"/>
      <c r="R104" s="96"/>
    </row>
    <row r="105" spans="4:18" s="95" customFormat="1" ht="24.95" customHeight="1" x14ac:dyDescent="0.15">
      <c r="D105" s="97"/>
      <c r="E105" s="97"/>
      <c r="G105" s="102"/>
      <c r="H105" s="102"/>
      <c r="I105" s="103"/>
      <c r="J105" s="99"/>
      <c r="K105" s="100"/>
      <c r="L105" s="101"/>
      <c r="M105" s="100"/>
      <c r="R105" s="96"/>
    </row>
    <row r="106" spans="4:18" s="95" customFormat="1" ht="24.95" customHeight="1" x14ac:dyDescent="0.15">
      <c r="D106" s="97"/>
      <c r="E106" s="97"/>
      <c r="G106" s="102"/>
      <c r="H106" s="102"/>
      <c r="I106" s="103"/>
      <c r="J106" s="99"/>
      <c r="K106" s="100"/>
      <c r="L106" s="101"/>
      <c r="M106" s="100"/>
      <c r="R106" s="96"/>
    </row>
    <row r="107" spans="4:18" s="95" customFormat="1" ht="24.95" customHeight="1" x14ac:dyDescent="0.15">
      <c r="D107" s="97"/>
      <c r="E107" s="97"/>
      <c r="G107" s="102"/>
      <c r="H107" s="102"/>
      <c r="I107" s="103"/>
      <c r="J107" s="99"/>
      <c r="K107" s="100"/>
      <c r="L107" s="101"/>
      <c r="M107" s="100"/>
      <c r="R107" s="96"/>
    </row>
    <row r="108" spans="4:18" s="95" customFormat="1" ht="24.95" customHeight="1" x14ac:dyDescent="0.15">
      <c r="D108" s="97"/>
      <c r="E108" s="97"/>
      <c r="G108" s="102"/>
      <c r="H108" s="102"/>
      <c r="I108" s="103"/>
      <c r="J108" s="99"/>
      <c r="K108" s="100"/>
      <c r="L108" s="101"/>
      <c r="M108" s="100"/>
      <c r="R108" s="96"/>
    </row>
    <row r="109" spans="4:18" s="95" customFormat="1" ht="24.95" customHeight="1" x14ac:dyDescent="0.15">
      <c r="D109" s="97"/>
      <c r="E109" s="97"/>
      <c r="G109" s="102"/>
      <c r="H109" s="102"/>
      <c r="I109" s="103"/>
      <c r="J109" s="99"/>
      <c r="K109" s="100"/>
      <c r="L109" s="101"/>
      <c r="M109" s="100"/>
      <c r="R109" s="96"/>
    </row>
    <row r="110" spans="4:18" s="95" customFormat="1" ht="24.95" customHeight="1" x14ac:dyDescent="0.15">
      <c r="D110" s="97"/>
      <c r="E110" s="97"/>
      <c r="G110" s="102"/>
      <c r="H110" s="102"/>
      <c r="I110" s="103"/>
      <c r="J110" s="99"/>
      <c r="K110" s="100"/>
      <c r="L110" s="101"/>
      <c r="M110" s="100"/>
      <c r="R110" s="96"/>
    </row>
    <row r="111" spans="4:18" s="95" customFormat="1" ht="24.95" customHeight="1" x14ac:dyDescent="0.15">
      <c r="D111" s="97"/>
      <c r="E111" s="97"/>
      <c r="G111" s="102"/>
      <c r="H111" s="102"/>
      <c r="I111" s="103"/>
      <c r="J111" s="99"/>
      <c r="K111" s="100"/>
      <c r="L111" s="101"/>
      <c r="M111" s="100"/>
      <c r="R111" s="96"/>
    </row>
    <row r="112" spans="4:18" s="95" customFormat="1" ht="24.95" customHeight="1" x14ac:dyDescent="0.15">
      <c r="D112" s="97"/>
      <c r="E112" s="97"/>
      <c r="G112" s="102"/>
      <c r="H112" s="102"/>
      <c r="I112" s="103"/>
      <c r="J112" s="99"/>
      <c r="K112" s="100"/>
      <c r="L112" s="101"/>
      <c r="M112" s="100"/>
      <c r="R112" s="96"/>
    </row>
    <row r="113" spans="4:18" s="95" customFormat="1" ht="24.95" customHeight="1" x14ac:dyDescent="0.15">
      <c r="D113" s="97"/>
      <c r="E113" s="97"/>
      <c r="G113" s="102"/>
      <c r="H113" s="102"/>
      <c r="I113" s="103"/>
      <c r="J113" s="99"/>
      <c r="K113" s="100"/>
      <c r="L113" s="101"/>
      <c r="M113" s="100"/>
      <c r="R113" s="96"/>
    </row>
    <row r="114" spans="4:18" s="95" customFormat="1" ht="24.95" customHeight="1" x14ac:dyDescent="0.15">
      <c r="D114" s="97"/>
      <c r="E114" s="97"/>
      <c r="G114" s="102"/>
      <c r="H114" s="102"/>
      <c r="I114" s="103"/>
      <c r="J114" s="99"/>
      <c r="K114" s="100"/>
      <c r="L114" s="101"/>
      <c r="M114" s="100"/>
      <c r="R114" s="96"/>
    </row>
    <row r="115" spans="4:18" s="95" customFormat="1" ht="24.95" customHeight="1" x14ac:dyDescent="0.15">
      <c r="D115" s="97"/>
      <c r="E115" s="97"/>
      <c r="G115" s="102"/>
      <c r="H115" s="102"/>
      <c r="I115" s="103"/>
      <c r="J115" s="99"/>
      <c r="K115" s="100"/>
      <c r="L115" s="101"/>
      <c r="M115" s="100"/>
      <c r="R115" s="96"/>
    </row>
    <row r="116" spans="4:18" s="95" customFormat="1" ht="24.95" customHeight="1" x14ac:dyDescent="0.15">
      <c r="D116" s="97"/>
      <c r="E116" s="97"/>
      <c r="G116" s="102"/>
      <c r="H116" s="102"/>
      <c r="I116" s="103"/>
      <c r="J116" s="99"/>
      <c r="K116" s="100"/>
      <c r="L116" s="101"/>
      <c r="M116" s="100"/>
      <c r="R116" s="96"/>
    </row>
    <row r="117" spans="4:18" s="95" customFormat="1" ht="24.95" customHeight="1" x14ac:dyDescent="0.15">
      <c r="D117" s="97"/>
      <c r="E117" s="97"/>
      <c r="G117" s="102"/>
      <c r="H117" s="102"/>
      <c r="I117" s="103"/>
      <c r="J117" s="99"/>
      <c r="K117" s="100"/>
      <c r="L117" s="101"/>
      <c r="M117" s="100"/>
      <c r="R117" s="96"/>
    </row>
    <row r="118" spans="4:18" s="95" customFormat="1" ht="24.95" customHeight="1" x14ac:dyDescent="0.15">
      <c r="D118" s="97"/>
      <c r="E118" s="97"/>
      <c r="G118" s="102"/>
      <c r="H118" s="102"/>
      <c r="I118" s="103"/>
      <c r="J118" s="99"/>
      <c r="K118" s="100"/>
      <c r="L118" s="101"/>
      <c r="M118" s="100"/>
      <c r="R118" s="96"/>
    </row>
    <row r="119" spans="4:18" s="95" customFormat="1" ht="24.95" customHeight="1" x14ac:dyDescent="0.15">
      <c r="D119" s="97"/>
      <c r="E119" s="97"/>
      <c r="G119" s="102"/>
      <c r="H119" s="102"/>
      <c r="I119" s="103"/>
      <c r="J119" s="99"/>
      <c r="K119" s="100"/>
      <c r="L119" s="101"/>
      <c r="M119" s="100"/>
      <c r="R119" s="96"/>
    </row>
    <row r="120" spans="4:18" s="95" customFormat="1" ht="24.95" customHeight="1" x14ac:dyDescent="0.15">
      <c r="D120" s="97"/>
      <c r="E120" s="97"/>
      <c r="G120" s="102"/>
      <c r="H120" s="102"/>
      <c r="I120" s="103"/>
      <c r="J120" s="99"/>
      <c r="K120" s="100"/>
      <c r="L120" s="101"/>
      <c r="M120" s="100"/>
      <c r="R120" s="96"/>
    </row>
    <row r="121" spans="4:18" s="95" customFormat="1" ht="24.95" customHeight="1" x14ac:dyDescent="0.15">
      <c r="D121" s="97"/>
      <c r="E121" s="97"/>
      <c r="G121" s="102"/>
      <c r="H121" s="102"/>
      <c r="I121" s="103"/>
      <c r="J121" s="99"/>
      <c r="K121" s="100"/>
      <c r="L121" s="101"/>
      <c r="M121" s="100"/>
      <c r="R121" s="96"/>
    </row>
    <row r="122" spans="4:18" s="95" customFormat="1" ht="24.95" customHeight="1" x14ac:dyDescent="0.15">
      <c r="D122" s="97"/>
      <c r="E122" s="97"/>
      <c r="G122" s="102"/>
      <c r="H122" s="102"/>
      <c r="I122" s="103"/>
      <c r="J122" s="99"/>
      <c r="K122" s="100"/>
      <c r="L122" s="101"/>
      <c r="M122" s="100"/>
      <c r="R122" s="96"/>
    </row>
    <row r="123" spans="4:18" s="95" customFormat="1" ht="24.95" customHeight="1" x14ac:dyDescent="0.15">
      <c r="D123" s="97"/>
      <c r="E123" s="97"/>
      <c r="G123" s="102"/>
      <c r="H123" s="102"/>
      <c r="I123" s="103"/>
      <c r="J123" s="99"/>
      <c r="K123" s="100"/>
      <c r="L123" s="101"/>
      <c r="M123" s="100"/>
      <c r="R123" s="96"/>
    </row>
    <row r="124" spans="4:18" s="95" customFormat="1" ht="24.95" customHeight="1" x14ac:dyDescent="0.15">
      <c r="D124" s="97"/>
      <c r="E124" s="97"/>
      <c r="G124" s="102"/>
      <c r="H124" s="102"/>
      <c r="I124" s="103"/>
      <c r="J124" s="99"/>
      <c r="K124" s="100"/>
      <c r="L124" s="101"/>
      <c r="M124" s="100"/>
      <c r="R124" s="96"/>
    </row>
    <row r="125" spans="4:18" s="95" customFormat="1" ht="24.95" customHeight="1" x14ac:dyDescent="0.15">
      <c r="D125" s="97"/>
      <c r="E125" s="97"/>
      <c r="G125" s="102"/>
      <c r="H125" s="102"/>
      <c r="I125" s="103"/>
      <c r="J125" s="99"/>
      <c r="K125" s="100"/>
      <c r="L125" s="101"/>
      <c r="M125" s="100"/>
      <c r="R125" s="96"/>
    </row>
    <row r="126" spans="4:18" s="95" customFormat="1" ht="24.95" customHeight="1" x14ac:dyDescent="0.15">
      <c r="D126" s="97"/>
      <c r="E126" s="97"/>
      <c r="G126" s="102"/>
      <c r="H126" s="102"/>
      <c r="I126" s="103"/>
      <c r="J126" s="99"/>
      <c r="K126" s="100"/>
      <c r="L126" s="101"/>
      <c r="M126" s="100"/>
      <c r="R126" s="96"/>
    </row>
    <row r="127" spans="4:18" s="95" customFormat="1" ht="24.95" customHeight="1" x14ac:dyDescent="0.15">
      <c r="D127" s="97"/>
      <c r="E127" s="97"/>
      <c r="G127" s="102"/>
      <c r="H127" s="102"/>
      <c r="I127" s="103"/>
      <c r="J127" s="99"/>
      <c r="K127" s="100"/>
      <c r="L127" s="101"/>
      <c r="M127" s="100"/>
      <c r="R127" s="96"/>
    </row>
    <row r="128" spans="4:18" s="95" customFormat="1" ht="24.95" customHeight="1" x14ac:dyDescent="0.15">
      <c r="D128" s="97"/>
      <c r="E128" s="97"/>
      <c r="G128" s="102"/>
      <c r="H128" s="102"/>
      <c r="I128" s="103"/>
      <c r="J128" s="99"/>
      <c r="K128" s="100"/>
      <c r="L128" s="101"/>
      <c r="M128" s="100"/>
      <c r="R128" s="96"/>
    </row>
    <row r="129" spans="4:18" s="95" customFormat="1" ht="24.95" customHeight="1" x14ac:dyDescent="0.15">
      <c r="D129" s="97"/>
      <c r="E129" s="97"/>
      <c r="G129" s="102"/>
      <c r="H129" s="102"/>
      <c r="I129" s="103"/>
      <c r="J129" s="99"/>
      <c r="K129" s="100"/>
      <c r="L129" s="101"/>
      <c r="M129" s="100"/>
      <c r="R129" s="96"/>
    </row>
    <row r="130" spans="4:18" s="95" customFormat="1" ht="24.95" customHeight="1" x14ac:dyDescent="0.15">
      <c r="D130" s="97"/>
      <c r="E130" s="97"/>
      <c r="G130" s="102"/>
      <c r="H130" s="102"/>
      <c r="I130" s="103"/>
      <c r="J130" s="99"/>
      <c r="K130" s="100"/>
      <c r="L130" s="101"/>
      <c r="M130" s="100"/>
      <c r="R130" s="96"/>
    </row>
    <row r="131" spans="4:18" s="95" customFormat="1" ht="24.95" customHeight="1" x14ac:dyDescent="0.15">
      <c r="D131" s="97"/>
      <c r="E131" s="97"/>
      <c r="G131" s="102"/>
      <c r="H131" s="102"/>
      <c r="I131" s="103"/>
      <c r="J131" s="99"/>
      <c r="K131" s="100"/>
      <c r="L131" s="101"/>
      <c r="M131" s="100"/>
      <c r="R131" s="96"/>
    </row>
    <row r="132" spans="4:18" s="95" customFormat="1" ht="24.95" customHeight="1" x14ac:dyDescent="0.15">
      <c r="D132" s="97"/>
      <c r="E132" s="97"/>
      <c r="G132" s="102"/>
      <c r="H132" s="102"/>
      <c r="I132" s="103"/>
      <c r="J132" s="99"/>
      <c r="K132" s="100"/>
      <c r="L132" s="101"/>
      <c r="M132" s="100"/>
      <c r="R132" s="96"/>
    </row>
    <row r="133" spans="4:18" s="95" customFormat="1" ht="24.95" customHeight="1" x14ac:dyDescent="0.15">
      <c r="D133" s="97"/>
      <c r="E133" s="97"/>
      <c r="G133" s="102"/>
      <c r="H133" s="102"/>
      <c r="I133" s="103"/>
      <c r="J133" s="99"/>
      <c r="K133" s="100"/>
      <c r="L133" s="101"/>
      <c r="M133" s="100"/>
      <c r="R133" s="96"/>
    </row>
    <row r="134" spans="4:18" s="95" customFormat="1" ht="24.95" customHeight="1" x14ac:dyDescent="0.15">
      <c r="D134" s="97"/>
      <c r="E134" s="97"/>
      <c r="G134" s="102"/>
      <c r="H134" s="102"/>
      <c r="I134" s="103"/>
      <c r="J134" s="99"/>
      <c r="K134" s="100"/>
      <c r="L134" s="101"/>
      <c r="M134" s="100"/>
      <c r="R134" s="96"/>
    </row>
    <row r="135" spans="4:18" s="95" customFormat="1" ht="24.95" customHeight="1" x14ac:dyDescent="0.15">
      <c r="D135" s="97"/>
      <c r="E135" s="97"/>
      <c r="G135" s="102"/>
      <c r="H135" s="102"/>
      <c r="I135" s="103"/>
      <c r="J135" s="99"/>
      <c r="K135" s="100"/>
      <c r="L135" s="101"/>
      <c r="M135" s="100"/>
      <c r="R135" s="96"/>
    </row>
    <row r="136" spans="4:18" s="95" customFormat="1" ht="24.95" customHeight="1" x14ac:dyDescent="0.15">
      <c r="D136" s="97"/>
      <c r="E136" s="97"/>
      <c r="G136" s="102"/>
      <c r="H136" s="102"/>
      <c r="I136" s="103"/>
      <c r="J136" s="99"/>
      <c r="K136" s="100"/>
      <c r="L136" s="101"/>
      <c r="M136" s="100"/>
      <c r="R136" s="96"/>
    </row>
    <row r="137" spans="4:18" s="95" customFormat="1" ht="24.95" customHeight="1" x14ac:dyDescent="0.15">
      <c r="D137" s="97"/>
      <c r="E137" s="97"/>
      <c r="G137" s="102"/>
      <c r="H137" s="102"/>
      <c r="I137" s="103"/>
      <c r="J137" s="99"/>
      <c r="K137" s="100"/>
      <c r="L137" s="101"/>
      <c r="M137" s="100"/>
      <c r="R137" s="96"/>
    </row>
    <row r="138" spans="4:18" s="95" customFormat="1" ht="24.95" customHeight="1" x14ac:dyDescent="0.15">
      <c r="D138" s="97"/>
      <c r="E138" s="97"/>
      <c r="G138" s="102"/>
      <c r="H138" s="102"/>
      <c r="I138" s="103"/>
      <c r="J138" s="99"/>
      <c r="K138" s="100"/>
      <c r="L138" s="101"/>
      <c r="M138" s="100"/>
      <c r="R138" s="96"/>
    </row>
    <row r="139" spans="4:18" s="95" customFormat="1" ht="24.95" customHeight="1" x14ac:dyDescent="0.15">
      <c r="D139" s="97"/>
      <c r="E139" s="97"/>
      <c r="G139" s="102"/>
      <c r="H139" s="102"/>
      <c r="I139" s="103"/>
      <c r="J139" s="99"/>
      <c r="K139" s="100"/>
      <c r="L139" s="101"/>
      <c r="M139" s="100"/>
      <c r="R139" s="96"/>
    </row>
    <row r="140" spans="4:18" s="95" customFormat="1" ht="24.95" customHeight="1" x14ac:dyDescent="0.15">
      <c r="D140" s="97"/>
      <c r="E140" s="97"/>
      <c r="G140" s="102"/>
      <c r="H140" s="102"/>
      <c r="I140" s="103"/>
      <c r="J140" s="99"/>
      <c r="K140" s="100"/>
      <c r="L140" s="101"/>
      <c r="M140" s="100"/>
      <c r="R140" s="96"/>
    </row>
    <row r="141" spans="4:18" s="95" customFormat="1" ht="24.95" customHeight="1" x14ac:dyDescent="0.15">
      <c r="D141" s="97"/>
      <c r="E141" s="97"/>
      <c r="G141" s="102"/>
      <c r="H141" s="102"/>
      <c r="I141" s="103"/>
      <c r="J141" s="99"/>
      <c r="K141" s="100"/>
      <c r="L141" s="101"/>
      <c r="M141" s="100"/>
      <c r="R141" s="96"/>
    </row>
    <row r="142" spans="4:18" s="95" customFormat="1" ht="24.95" customHeight="1" x14ac:dyDescent="0.15">
      <c r="D142" s="97"/>
      <c r="E142" s="97"/>
      <c r="G142" s="102"/>
      <c r="H142" s="102"/>
      <c r="I142" s="103"/>
      <c r="J142" s="99"/>
      <c r="K142" s="100"/>
      <c r="L142" s="101"/>
      <c r="M142" s="100"/>
      <c r="R142" s="96"/>
    </row>
    <row r="143" spans="4:18" ht="24.95" customHeight="1" x14ac:dyDescent="0.15">
      <c r="I143" s="64"/>
    </row>
    <row r="144" spans="4:18" ht="24.95" customHeight="1" x14ac:dyDescent="0.15">
      <c r="I144" s="64"/>
    </row>
    <row r="145" spans="9:9" ht="24.95" customHeight="1" x14ac:dyDescent="0.15">
      <c r="I145" s="64"/>
    </row>
    <row r="146" spans="9:9" ht="24.95" customHeight="1" x14ac:dyDescent="0.15">
      <c r="I146" s="64"/>
    </row>
    <row r="147" spans="9:9" ht="24.95" customHeight="1" x14ac:dyDescent="0.15">
      <c r="I147" s="64"/>
    </row>
    <row r="148" spans="9:9" ht="24.95" customHeight="1" x14ac:dyDescent="0.15">
      <c r="I148" s="64"/>
    </row>
    <row r="149" spans="9:9" ht="24.95" customHeight="1" x14ac:dyDescent="0.15">
      <c r="I149" s="64"/>
    </row>
    <row r="150" spans="9:9" ht="24.95" customHeight="1" x14ac:dyDescent="0.15">
      <c r="I150" s="64"/>
    </row>
    <row r="151" spans="9:9" ht="24.95" customHeight="1" x14ac:dyDescent="0.15">
      <c r="I151" s="64"/>
    </row>
    <row r="152" spans="9:9" ht="24.95" customHeight="1" x14ac:dyDescent="0.15">
      <c r="I152" s="64"/>
    </row>
    <row r="153" spans="9:9" ht="24.95" customHeight="1" x14ac:dyDescent="0.15">
      <c r="I153" s="64"/>
    </row>
    <row r="154" spans="9:9" ht="24.95" customHeight="1" x14ac:dyDescent="0.15">
      <c r="I154" s="64"/>
    </row>
    <row r="155" spans="9:9" ht="24.95" customHeight="1" x14ac:dyDescent="0.15">
      <c r="I155" s="64"/>
    </row>
    <row r="156" spans="9:9" ht="24.95" customHeight="1" x14ac:dyDescent="0.15">
      <c r="I156" s="64"/>
    </row>
    <row r="157" spans="9:9" ht="24.95" customHeight="1" x14ac:dyDescent="0.15">
      <c r="I157" s="64"/>
    </row>
    <row r="158" spans="9:9" ht="24.95" customHeight="1" x14ac:dyDescent="0.15">
      <c r="I158" s="64"/>
    </row>
    <row r="159" spans="9:9" ht="24.95" customHeight="1" x14ac:dyDescent="0.15">
      <c r="I159" s="64"/>
    </row>
    <row r="160" spans="9:9" ht="24.95" customHeight="1" x14ac:dyDescent="0.15">
      <c r="I160" s="64"/>
    </row>
    <row r="161" spans="9:9" ht="24.95" customHeight="1" x14ac:dyDescent="0.15">
      <c r="I161" s="64"/>
    </row>
    <row r="162" spans="9:9" ht="24.95" customHeight="1" x14ac:dyDescent="0.15">
      <c r="I162" s="64"/>
    </row>
    <row r="163" spans="9:9" ht="24.95" customHeight="1" x14ac:dyDescent="0.15">
      <c r="I163" s="64"/>
    </row>
    <row r="164" spans="9:9" ht="24.95" customHeight="1" x14ac:dyDescent="0.15">
      <c r="I164" s="64"/>
    </row>
    <row r="165" spans="9:9" ht="24.95" customHeight="1" x14ac:dyDescent="0.15">
      <c r="I165" s="64"/>
    </row>
    <row r="166" spans="9:9" ht="24.95" customHeight="1" x14ac:dyDescent="0.15">
      <c r="I166" s="64"/>
    </row>
    <row r="167" spans="9:9" ht="24.95" customHeight="1" x14ac:dyDescent="0.15">
      <c r="I167" s="64"/>
    </row>
    <row r="168" spans="9:9" ht="24.95" customHeight="1" x14ac:dyDescent="0.15">
      <c r="I168" s="64"/>
    </row>
    <row r="169" spans="9:9" ht="24.95" customHeight="1" x14ac:dyDescent="0.15">
      <c r="I169" s="64"/>
    </row>
    <row r="170" spans="9:9" ht="24.95" customHeight="1" x14ac:dyDescent="0.15">
      <c r="I170" s="64"/>
    </row>
    <row r="171" spans="9:9" ht="24.95" customHeight="1" x14ac:dyDescent="0.15">
      <c r="I171" s="64"/>
    </row>
    <row r="172" spans="9:9" ht="24.95" customHeight="1" x14ac:dyDescent="0.15">
      <c r="I172" s="64"/>
    </row>
    <row r="173" spans="9:9" ht="24.95" customHeight="1" x14ac:dyDescent="0.15">
      <c r="I173" s="64"/>
    </row>
    <row r="174" spans="9:9" ht="24.95" customHeight="1" x14ac:dyDescent="0.15">
      <c r="I174" s="64"/>
    </row>
    <row r="175" spans="9:9" ht="24.95" customHeight="1" x14ac:dyDescent="0.15">
      <c r="I175" s="64"/>
    </row>
    <row r="176" spans="9:9" ht="24.95" customHeight="1" x14ac:dyDescent="0.15">
      <c r="I176" s="64"/>
    </row>
    <row r="177" spans="9:9" ht="24.95" customHeight="1" x14ac:dyDescent="0.15">
      <c r="I177" s="64"/>
    </row>
    <row r="178" spans="9:9" ht="24.95" customHeight="1" x14ac:dyDescent="0.15">
      <c r="I178" s="64"/>
    </row>
    <row r="179" spans="9:9" ht="24.95" customHeight="1" x14ac:dyDescent="0.15">
      <c r="I179" s="64"/>
    </row>
    <row r="180" spans="9:9" ht="24.95" customHeight="1" x14ac:dyDescent="0.15">
      <c r="I180" s="64"/>
    </row>
    <row r="181" spans="9:9" ht="24.95" customHeight="1" x14ac:dyDescent="0.15">
      <c r="I181" s="64"/>
    </row>
    <row r="182" spans="9:9" ht="24.95" customHeight="1" x14ac:dyDescent="0.15">
      <c r="I182" s="64"/>
    </row>
    <row r="183" spans="9:9" ht="24.95" customHeight="1" x14ac:dyDescent="0.15">
      <c r="I183" s="64"/>
    </row>
    <row r="184" spans="9:9" ht="24.95" customHeight="1" x14ac:dyDescent="0.15">
      <c r="I184" s="64"/>
    </row>
    <row r="185" spans="9:9" ht="24.95" customHeight="1" x14ac:dyDescent="0.15">
      <c r="I185" s="64"/>
    </row>
    <row r="186" spans="9:9" ht="24.95" customHeight="1" x14ac:dyDescent="0.15">
      <c r="I186" s="64"/>
    </row>
    <row r="187" spans="9:9" ht="24.95" customHeight="1" x14ac:dyDescent="0.15">
      <c r="I187" s="64"/>
    </row>
    <row r="188" spans="9:9" ht="24.95" customHeight="1" x14ac:dyDescent="0.15">
      <c r="I188" s="64"/>
    </row>
    <row r="189" spans="9:9" ht="24.95" customHeight="1" x14ac:dyDescent="0.15">
      <c r="I189" s="64"/>
    </row>
    <row r="190" spans="9:9" ht="24.95" customHeight="1" x14ac:dyDescent="0.15">
      <c r="I190" s="64"/>
    </row>
    <row r="191" spans="9:9" ht="24.95" customHeight="1" x14ac:dyDescent="0.15">
      <c r="I191" s="64"/>
    </row>
    <row r="192" spans="9:9" ht="24.95" customHeight="1" x14ac:dyDescent="0.15">
      <c r="I192" s="64"/>
    </row>
    <row r="193" spans="9:9" ht="24.95" customHeight="1" x14ac:dyDescent="0.15">
      <c r="I193" s="64"/>
    </row>
    <row r="194" spans="9:9" ht="24.95" customHeight="1" x14ac:dyDescent="0.15">
      <c r="I194" s="64"/>
    </row>
    <row r="195" spans="9:9" ht="24.95" customHeight="1" x14ac:dyDescent="0.15">
      <c r="I195" s="64"/>
    </row>
    <row r="196" spans="9:9" ht="24.95" customHeight="1" x14ac:dyDescent="0.15">
      <c r="I196" s="64"/>
    </row>
    <row r="197" spans="9:9" ht="24.95" customHeight="1" x14ac:dyDescent="0.15">
      <c r="I197" s="64"/>
    </row>
    <row r="198" spans="9:9" ht="24.95" customHeight="1" x14ac:dyDescent="0.15">
      <c r="I198" s="64"/>
    </row>
    <row r="199" spans="9:9" ht="24.95" customHeight="1" x14ac:dyDescent="0.15">
      <c r="I199" s="64"/>
    </row>
    <row r="200" spans="9:9" ht="24.95" customHeight="1" x14ac:dyDescent="0.15">
      <c r="I200" s="64"/>
    </row>
    <row r="201" spans="9:9" ht="24.95" customHeight="1" x14ac:dyDescent="0.15">
      <c r="I201" s="64"/>
    </row>
    <row r="202" spans="9:9" ht="24.95" customHeight="1" x14ac:dyDescent="0.15">
      <c r="I202" s="64"/>
    </row>
    <row r="203" spans="9:9" ht="24.95" customHeight="1" x14ac:dyDescent="0.15">
      <c r="I203" s="64"/>
    </row>
    <row r="204" spans="9:9" ht="24.95" customHeight="1" x14ac:dyDescent="0.15">
      <c r="I204" s="64"/>
    </row>
    <row r="205" spans="9:9" ht="24.95" customHeight="1" x14ac:dyDescent="0.15">
      <c r="I205" s="64"/>
    </row>
    <row r="206" spans="9:9" ht="24.95" customHeight="1" x14ac:dyDescent="0.15">
      <c r="I206" s="64"/>
    </row>
    <row r="207" spans="9:9" ht="24.95" customHeight="1" x14ac:dyDescent="0.15">
      <c r="I207" s="64"/>
    </row>
    <row r="208" spans="9:9" ht="24.95" customHeight="1" x14ac:dyDescent="0.15">
      <c r="I208" s="64"/>
    </row>
    <row r="209" spans="9:9" ht="24.95" customHeight="1" x14ac:dyDescent="0.15">
      <c r="I209" s="64"/>
    </row>
    <row r="210" spans="9:9" ht="24.95" customHeight="1" x14ac:dyDescent="0.15">
      <c r="I210" s="64"/>
    </row>
    <row r="211" spans="9:9" ht="24.95" customHeight="1" x14ac:dyDescent="0.15">
      <c r="I211" s="64"/>
    </row>
    <row r="212" spans="9:9" ht="24.95" customHeight="1" x14ac:dyDescent="0.15">
      <c r="I212" s="64"/>
    </row>
    <row r="213" spans="9:9" ht="24.95" customHeight="1" x14ac:dyDescent="0.15">
      <c r="I213" s="64"/>
    </row>
    <row r="214" spans="9:9" ht="24.95" customHeight="1" x14ac:dyDescent="0.15">
      <c r="I214" s="64"/>
    </row>
    <row r="215" spans="9:9" ht="24.95" customHeight="1" x14ac:dyDescent="0.15">
      <c r="I215" s="64"/>
    </row>
    <row r="216" spans="9:9" ht="24.95" customHeight="1" x14ac:dyDescent="0.15">
      <c r="I216" s="64"/>
    </row>
    <row r="217" spans="9:9" ht="24.95" customHeight="1" x14ac:dyDescent="0.15">
      <c r="I217" s="64"/>
    </row>
    <row r="218" spans="9:9" ht="24.95" customHeight="1" x14ac:dyDescent="0.15">
      <c r="I218" s="64"/>
    </row>
    <row r="219" spans="9:9" ht="24.95" customHeight="1" x14ac:dyDescent="0.15">
      <c r="I219" s="64"/>
    </row>
    <row r="220" spans="9:9" ht="24.95" customHeight="1" x14ac:dyDescent="0.15">
      <c r="I220" s="64"/>
    </row>
    <row r="221" spans="9:9" ht="24.95" customHeight="1" x14ac:dyDescent="0.15">
      <c r="I221" s="64"/>
    </row>
    <row r="222" spans="9:9" ht="24.95" customHeight="1" x14ac:dyDescent="0.15">
      <c r="I222" s="64"/>
    </row>
    <row r="223" spans="9:9" ht="24.95" customHeight="1" x14ac:dyDescent="0.15">
      <c r="I223" s="64"/>
    </row>
    <row r="224" spans="9:9" ht="24.95" customHeight="1" x14ac:dyDescent="0.15">
      <c r="I224" s="64"/>
    </row>
    <row r="225" spans="9:9" ht="24.95" customHeight="1" x14ac:dyDescent="0.15">
      <c r="I225" s="64"/>
    </row>
    <row r="226" spans="9:9" ht="24.95" customHeight="1" x14ac:dyDescent="0.15">
      <c r="I226" s="64"/>
    </row>
    <row r="227" spans="9:9" ht="24.95" customHeight="1" x14ac:dyDescent="0.15">
      <c r="I227" s="64"/>
    </row>
    <row r="228" spans="9:9" ht="24.95" customHeight="1" x14ac:dyDescent="0.15">
      <c r="I228" s="64"/>
    </row>
    <row r="229" spans="9:9" ht="24.95" customHeight="1" x14ac:dyDescent="0.15">
      <c r="I229" s="64"/>
    </row>
    <row r="230" spans="9:9" ht="24.95" customHeight="1" x14ac:dyDescent="0.15">
      <c r="I230" s="64"/>
    </row>
    <row r="231" spans="9:9" ht="24.95" customHeight="1" x14ac:dyDescent="0.15">
      <c r="I231" s="64"/>
    </row>
    <row r="232" spans="9:9" ht="24.95" customHeight="1" x14ac:dyDescent="0.15">
      <c r="I232" s="64"/>
    </row>
    <row r="233" spans="9:9" ht="24.95" customHeight="1" x14ac:dyDescent="0.15">
      <c r="I233" s="64"/>
    </row>
    <row r="234" spans="9:9" ht="24.95" customHeight="1" x14ac:dyDescent="0.15">
      <c r="I234" s="64"/>
    </row>
    <row r="235" spans="9:9" ht="24.95" customHeight="1" x14ac:dyDescent="0.15">
      <c r="I235" s="64"/>
    </row>
    <row r="236" spans="9:9" ht="24.95" customHeight="1" x14ac:dyDescent="0.15">
      <c r="I236" s="64"/>
    </row>
    <row r="237" spans="9:9" ht="24.95" customHeight="1" x14ac:dyDescent="0.15">
      <c r="I237" s="64"/>
    </row>
    <row r="238" spans="9:9" ht="24.95" customHeight="1" x14ac:dyDescent="0.15">
      <c r="I238" s="64"/>
    </row>
    <row r="239" spans="9:9" ht="24.95" customHeight="1" x14ac:dyDescent="0.15">
      <c r="I239" s="64"/>
    </row>
    <row r="240" spans="9:9" ht="24.95" customHeight="1" x14ac:dyDescent="0.15">
      <c r="I240" s="64"/>
    </row>
    <row r="241" spans="9:9" ht="24.95" customHeight="1" x14ac:dyDescent="0.15">
      <c r="I241" s="64"/>
    </row>
    <row r="242" spans="9:9" ht="24.95" customHeight="1" x14ac:dyDescent="0.15">
      <c r="I242" s="64"/>
    </row>
    <row r="243" spans="9:9" ht="24.95" customHeight="1" x14ac:dyDescent="0.15">
      <c r="I243" s="64"/>
    </row>
    <row r="244" spans="9:9" ht="24.95" customHeight="1" x14ac:dyDescent="0.15">
      <c r="I244" s="64"/>
    </row>
    <row r="245" spans="9:9" ht="24.95" customHeight="1" x14ac:dyDescent="0.15">
      <c r="I245" s="64"/>
    </row>
    <row r="246" spans="9:9" ht="24.95" customHeight="1" x14ac:dyDescent="0.15">
      <c r="I246" s="64"/>
    </row>
    <row r="247" spans="9:9" ht="24.95" customHeight="1" x14ac:dyDescent="0.15">
      <c r="I247" s="64"/>
    </row>
    <row r="248" spans="9:9" ht="24.95" customHeight="1" x14ac:dyDescent="0.15">
      <c r="I248" s="64"/>
    </row>
    <row r="249" spans="9:9" ht="24.95" customHeight="1" x14ac:dyDescent="0.15">
      <c r="I249" s="64"/>
    </row>
    <row r="250" spans="9:9" ht="24.95" customHeight="1" x14ac:dyDescent="0.15">
      <c r="I250" s="64"/>
    </row>
    <row r="251" spans="9:9" ht="24.95" customHeight="1" x14ac:dyDescent="0.15">
      <c r="I251" s="64"/>
    </row>
    <row r="252" spans="9:9" ht="24.95" customHeight="1" x14ac:dyDescent="0.15">
      <c r="I252" s="64"/>
    </row>
    <row r="253" spans="9:9" ht="24.95" customHeight="1" x14ac:dyDescent="0.15">
      <c r="I253" s="64"/>
    </row>
    <row r="254" spans="9:9" ht="24.95" customHeight="1" x14ac:dyDescent="0.15">
      <c r="I254" s="64"/>
    </row>
    <row r="255" spans="9:9" ht="24.95" customHeight="1" x14ac:dyDescent="0.15">
      <c r="I255" s="64"/>
    </row>
    <row r="256" spans="9:9" ht="24.95" customHeight="1" x14ac:dyDescent="0.15">
      <c r="I256" s="64"/>
    </row>
    <row r="257" spans="9:9" ht="24.95" customHeight="1" x14ac:dyDescent="0.15">
      <c r="I257" s="64"/>
    </row>
    <row r="258" spans="9:9" ht="24.95" customHeight="1" x14ac:dyDescent="0.15">
      <c r="I258" s="64"/>
    </row>
    <row r="259" spans="9:9" ht="24.95" customHeight="1" x14ac:dyDescent="0.15">
      <c r="I259" s="64"/>
    </row>
    <row r="260" spans="9:9" ht="24.95" customHeight="1" x14ac:dyDescent="0.15">
      <c r="I260" s="64"/>
    </row>
    <row r="261" spans="9:9" ht="24.95" customHeight="1" x14ac:dyDescent="0.15">
      <c r="I261" s="64"/>
    </row>
    <row r="262" spans="9:9" ht="24.95" customHeight="1" x14ac:dyDescent="0.15">
      <c r="I262" s="64"/>
    </row>
    <row r="263" spans="9:9" ht="24.95" customHeight="1" x14ac:dyDescent="0.15">
      <c r="I263" s="64"/>
    </row>
    <row r="264" spans="9:9" ht="24.95" customHeight="1" x14ac:dyDescent="0.15">
      <c r="I264" s="64"/>
    </row>
    <row r="265" spans="9:9" ht="24.95" customHeight="1" x14ac:dyDescent="0.15">
      <c r="I265" s="64"/>
    </row>
    <row r="266" spans="9:9" ht="24.95" customHeight="1" x14ac:dyDescent="0.15">
      <c r="I266" s="64"/>
    </row>
    <row r="267" spans="9:9" ht="24.95" customHeight="1" x14ac:dyDescent="0.15">
      <c r="I267" s="64"/>
    </row>
    <row r="268" spans="9:9" ht="24.95" customHeight="1" x14ac:dyDescent="0.15">
      <c r="I268" s="64"/>
    </row>
    <row r="269" spans="9:9" ht="24.95" customHeight="1" x14ac:dyDescent="0.15">
      <c r="I269" s="64"/>
    </row>
    <row r="270" spans="9:9" ht="24.95" customHeight="1" x14ac:dyDescent="0.15">
      <c r="I270" s="64"/>
    </row>
    <row r="271" spans="9:9" ht="24.95" customHeight="1" x14ac:dyDescent="0.15">
      <c r="I271" s="64"/>
    </row>
    <row r="272" spans="9:9" ht="24.95" customHeight="1" x14ac:dyDescent="0.15">
      <c r="I272" s="64"/>
    </row>
    <row r="273" spans="9:9" ht="24.95" customHeight="1" x14ac:dyDescent="0.15">
      <c r="I273" s="64"/>
    </row>
    <row r="274" spans="9:9" ht="24.95" customHeight="1" x14ac:dyDescent="0.15">
      <c r="I274" s="64"/>
    </row>
    <row r="275" spans="9:9" ht="24.95" customHeight="1" x14ac:dyDescent="0.15">
      <c r="I275" s="64"/>
    </row>
    <row r="276" spans="9:9" ht="24.95" customHeight="1" x14ac:dyDescent="0.15">
      <c r="I276" s="64"/>
    </row>
    <row r="277" spans="9:9" ht="24.95" customHeight="1" x14ac:dyDescent="0.15">
      <c r="I277" s="64"/>
    </row>
    <row r="278" spans="9:9" ht="24.95" customHeight="1" x14ac:dyDescent="0.15">
      <c r="I278" s="64"/>
    </row>
    <row r="279" spans="9:9" ht="24.95" customHeight="1" x14ac:dyDescent="0.15">
      <c r="I279" s="64"/>
    </row>
    <row r="280" spans="9:9" ht="24.95" customHeight="1" x14ac:dyDescent="0.15">
      <c r="I280" s="64"/>
    </row>
    <row r="281" spans="9:9" ht="24.95" customHeight="1" x14ac:dyDescent="0.15">
      <c r="I281" s="64"/>
    </row>
    <row r="282" spans="9:9" ht="24.95" customHeight="1" x14ac:dyDescent="0.15">
      <c r="I282" s="64"/>
    </row>
    <row r="283" spans="9:9" ht="24.95" customHeight="1" x14ac:dyDescent="0.15">
      <c r="I283" s="64"/>
    </row>
    <row r="284" spans="9:9" ht="24.95" customHeight="1" x14ac:dyDescent="0.15">
      <c r="I284" s="64"/>
    </row>
    <row r="285" spans="9:9" ht="24.95" customHeight="1" x14ac:dyDescent="0.15">
      <c r="I285" s="64"/>
    </row>
    <row r="286" spans="9:9" ht="24.95" customHeight="1" x14ac:dyDescent="0.15">
      <c r="I286" s="64"/>
    </row>
    <row r="287" spans="9:9" ht="24.95" customHeight="1" x14ac:dyDescent="0.15">
      <c r="I287" s="64"/>
    </row>
    <row r="288" spans="9:9" ht="24.95" customHeight="1" x14ac:dyDescent="0.15">
      <c r="I288" s="64"/>
    </row>
    <row r="289" spans="9:9" ht="24.95" customHeight="1" x14ac:dyDescent="0.15">
      <c r="I289" s="64"/>
    </row>
    <row r="290" spans="9:9" ht="24.95" customHeight="1" x14ac:dyDescent="0.15">
      <c r="I290" s="64"/>
    </row>
    <row r="291" spans="9:9" ht="24.95" customHeight="1" x14ac:dyDescent="0.15">
      <c r="I291" s="64"/>
    </row>
    <row r="292" spans="9:9" ht="24.95" customHeight="1" x14ac:dyDescent="0.15">
      <c r="I292" s="64"/>
    </row>
    <row r="293" spans="9:9" ht="24.95" customHeight="1" x14ac:dyDescent="0.15">
      <c r="I293" s="64"/>
    </row>
    <row r="294" spans="9:9" ht="24.95" customHeight="1" x14ac:dyDescent="0.15">
      <c r="I294" s="64"/>
    </row>
    <row r="295" spans="9:9" ht="24.95" customHeight="1" x14ac:dyDescent="0.15">
      <c r="I295" s="64"/>
    </row>
    <row r="296" spans="9:9" ht="24.95" customHeight="1" x14ac:dyDescent="0.15">
      <c r="I296" s="64"/>
    </row>
    <row r="297" spans="9:9" ht="24.95" customHeight="1" x14ac:dyDescent="0.15">
      <c r="I297" s="64"/>
    </row>
    <row r="298" spans="9:9" ht="24.95" customHeight="1" x14ac:dyDescent="0.15">
      <c r="I298" s="64"/>
    </row>
    <row r="299" spans="9:9" ht="24.95" customHeight="1" x14ac:dyDescent="0.15">
      <c r="I299" s="64"/>
    </row>
    <row r="300" spans="9:9" ht="24.95" customHeight="1" x14ac:dyDescent="0.15">
      <c r="I300" s="64"/>
    </row>
    <row r="301" spans="9:9" ht="24.95" customHeight="1" x14ac:dyDescent="0.15">
      <c r="I301" s="64"/>
    </row>
    <row r="302" spans="9:9" ht="24.95" customHeight="1" x14ac:dyDescent="0.15">
      <c r="I302" s="64"/>
    </row>
    <row r="303" spans="9:9" ht="24.95" customHeight="1" x14ac:dyDescent="0.15">
      <c r="I303" s="64"/>
    </row>
    <row r="304" spans="9:9" ht="24.95" customHeight="1" x14ac:dyDescent="0.15">
      <c r="I304" s="64"/>
    </row>
    <row r="305" spans="9:9" ht="24.95" customHeight="1" x14ac:dyDescent="0.15">
      <c r="I305" s="64"/>
    </row>
    <row r="306" spans="9:9" ht="24.95" customHeight="1" x14ac:dyDescent="0.15">
      <c r="I306" s="64"/>
    </row>
    <row r="307" spans="9:9" ht="24.95" customHeight="1" x14ac:dyDescent="0.15">
      <c r="I307" s="64"/>
    </row>
    <row r="308" spans="9:9" ht="24.95" customHeight="1" x14ac:dyDescent="0.15">
      <c r="I308" s="64"/>
    </row>
    <row r="309" spans="9:9" ht="24.95" customHeight="1" x14ac:dyDescent="0.15">
      <c r="I309" s="64"/>
    </row>
    <row r="310" spans="9:9" ht="24.95" customHeight="1" x14ac:dyDescent="0.15">
      <c r="I310" s="64"/>
    </row>
    <row r="311" spans="9:9" ht="24.95" customHeight="1" x14ac:dyDescent="0.15">
      <c r="I311" s="64"/>
    </row>
    <row r="312" spans="9:9" ht="24.95" customHeight="1" x14ac:dyDescent="0.15">
      <c r="I312" s="64"/>
    </row>
    <row r="313" spans="9:9" ht="24.95" customHeight="1" x14ac:dyDescent="0.15">
      <c r="I313" s="64"/>
    </row>
    <row r="314" spans="9:9" ht="24.95" customHeight="1" x14ac:dyDescent="0.15">
      <c r="I314" s="64"/>
    </row>
    <row r="315" spans="9:9" ht="24.95" customHeight="1" x14ac:dyDescent="0.15">
      <c r="I315" s="64"/>
    </row>
    <row r="316" spans="9:9" ht="24.95" customHeight="1" x14ac:dyDescent="0.15">
      <c r="I316" s="64"/>
    </row>
    <row r="317" spans="9:9" ht="24.95" customHeight="1" x14ac:dyDescent="0.15">
      <c r="I317" s="64"/>
    </row>
    <row r="318" spans="9:9" ht="24.95" customHeight="1" x14ac:dyDescent="0.15">
      <c r="I318" s="64"/>
    </row>
    <row r="319" spans="9:9" ht="24.95" customHeight="1" x14ac:dyDescent="0.15">
      <c r="I319" s="64"/>
    </row>
    <row r="320" spans="9:9" ht="24.95" customHeight="1" x14ac:dyDescent="0.15">
      <c r="I320" s="64"/>
    </row>
    <row r="321" spans="9:9" ht="24.95" customHeight="1" x14ac:dyDescent="0.15">
      <c r="I321" s="64"/>
    </row>
    <row r="322" spans="9:9" ht="24.95" customHeight="1" x14ac:dyDescent="0.15">
      <c r="I322" s="64"/>
    </row>
    <row r="323" spans="9:9" ht="24.95" customHeight="1" x14ac:dyDescent="0.15">
      <c r="I323" s="64"/>
    </row>
    <row r="324" spans="9:9" ht="24.95" customHeight="1" x14ac:dyDescent="0.15">
      <c r="I324" s="64"/>
    </row>
    <row r="325" spans="9:9" ht="24.95" customHeight="1" x14ac:dyDescent="0.15">
      <c r="I325" s="64"/>
    </row>
    <row r="326" spans="9:9" ht="24.95" customHeight="1" x14ac:dyDescent="0.15">
      <c r="I326" s="64"/>
    </row>
    <row r="327" spans="9:9" ht="24.95" customHeight="1" x14ac:dyDescent="0.15">
      <c r="I327" s="64"/>
    </row>
    <row r="328" spans="9:9" ht="24.95" customHeight="1" x14ac:dyDescent="0.15">
      <c r="I328" s="64"/>
    </row>
    <row r="329" spans="9:9" ht="24.95" customHeight="1" x14ac:dyDescent="0.15">
      <c r="I329" s="64"/>
    </row>
    <row r="330" spans="9:9" ht="24.95" customHeight="1" x14ac:dyDescent="0.15">
      <c r="I330" s="64"/>
    </row>
    <row r="331" spans="9:9" ht="24.95" customHeight="1" x14ac:dyDescent="0.15">
      <c r="I331" s="64"/>
    </row>
    <row r="332" spans="9:9" ht="24.95" customHeight="1" x14ac:dyDescent="0.15">
      <c r="I332" s="64"/>
    </row>
    <row r="333" spans="9:9" ht="24.95" customHeight="1" x14ac:dyDescent="0.15">
      <c r="I333" s="64"/>
    </row>
    <row r="334" spans="9:9" ht="24.95" customHeight="1" x14ac:dyDescent="0.15">
      <c r="I334" s="64"/>
    </row>
    <row r="335" spans="9:9" ht="24.95" customHeight="1" x14ac:dyDescent="0.15">
      <c r="I335" s="64"/>
    </row>
    <row r="336" spans="9:9" ht="24.95" customHeight="1" x14ac:dyDescent="0.15">
      <c r="I336" s="64"/>
    </row>
    <row r="337" spans="9:9" ht="24.95" customHeight="1" x14ac:dyDescent="0.15">
      <c r="I337" s="64"/>
    </row>
    <row r="338" spans="9:9" ht="24.95" customHeight="1" x14ac:dyDescent="0.15">
      <c r="I338" s="64"/>
    </row>
    <row r="339" spans="9:9" ht="24.95" customHeight="1" x14ac:dyDescent="0.15">
      <c r="I339" s="64"/>
    </row>
    <row r="340" spans="9:9" ht="24.95" customHeight="1" x14ac:dyDescent="0.15">
      <c r="I340" s="64"/>
    </row>
    <row r="341" spans="9:9" ht="24.95" customHeight="1" x14ac:dyDescent="0.15">
      <c r="I341" s="64"/>
    </row>
    <row r="342" spans="9:9" ht="24.95" customHeight="1" x14ac:dyDescent="0.15">
      <c r="I342" s="64"/>
    </row>
    <row r="343" spans="9:9" ht="24.95" customHeight="1" x14ac:dyDescent="0.15">
      <c r="I343" s="64"/>
    </row>
    <row r="344" spans="9:9" ht="24.95" customHeight="1" x14ac:dyDescent="0.15">
      <c r="I344" s="64"/>
    </row>
    <row r="345" spans="9:9" ht="24.95" customHeight="1" x14ac:dyDescent="0.15">
      <c r="I345" s="64"/>
    </row>
    <row r="346" spans="9:9" ht="24.95" customHeight="1" x14ac:dyDescent="0.15">
      <c r="I346" s="64"/>
    </row>
    <row r="347" spans="9:9" ht="24.95" customHeight="1" x14ac:dyDescent="0.15">
      <c r="I347" s="64"/>
    </row>
    <row r="348" spans="9:9" ht="24.95" customHeight="1" x14ac:dyDescent="0.15">
      <c r="I348" s="64"/>
    </row>
    <row r="349" spans="9:9" ht="24.95" customHeight="1" x14ac:dyDescent="0.15">
      <c r="I349" s="64"/>
    </row>
    <row r="350" spans="9:9" ht="24.95" customHeight="1" x14ac:dyDescent="0.15">
      <c r="I350" s="64"/>
    </row>
    <row r="351" spans="9:9" ht="24.95" customHeight="1" x14ac:dyDescent="0.15">
      <c r="I351" s="64"/>
    </row>
    <row r="352" spans="9:9" ht="24.95" customHeight="1" x14ac:dyDescent="0.15">
      <c r="I352" s="64"/>
    </row>
    <row r="353" spans="9:9" ht="24.95" customHeight="1" x14ac:dyDescent="0.15">
      <c r="I353" s="64"/>
    </row>
    <row r="354" spans="9:9" ht="24.95" customHeight="1" x14ac:dyDescent="0.15">
      <c r="I354" s="64"/>
    </row>
    <row r="355" spans="9:9" ht="24.95" customHeight="1" x14ac:dyDescent="0.15">
      <c r="I355" s="64"/>
    </row>
    <row r="356" spans="9:9" ht="24.95" customHeight="1" x14ac:dyDescent="0.15">
      <c r="I356" s="64"/>
    </row>
    <row r="357" spans="9:9" ht="24.95" customHeight="1" x14ac:dyDescent="0.15">
      <c r="I357" s="64"/>
    </row>
    <row r="358" spans="9:9" ht="24.95" customHeight="1" x14ac:dyDescent="0.15">
      <c r="I358" s="64"/>
    </row>
    <row r="359" spans="9:9" ht="24.95" customHeight="1" x14ac:dyDescent="0.15">
      <c r="I359" s="64"/>
    </row>
    <row r="360" spans="9:9" ht="24.95" customHeight="1" x14ac:dyDescent="0.15">
      <c r="I360" s="64"/>
    </row>
    <row r="361" spans="9:9" ht="24.95" customHeight="1" x14ac:dyDescent="0.15">
      <c r="I361" s="64"/>
    </row>
    <row r="362" spans="9:9" ht="24.95" customHeight="1" x14ac:dyDescent="0.15">
      <c r="I362" s="64"/>
    </row>
    <row r="363" spans="9:9" ht="24.95" customHeight="1" x14ac:dyDescent="0.15">
      <c r="I363" s="64"/>
    </row>
    <row r="364" spans="9:9" ht="24.95" customHeight="1" x14ac:dyDescent="0.15">
      <c r="I364" s="64"/>
    </row>
    <row r="365" spans="9:9" ht="24.95" customHeight="1" x14ac:dyDescent="0.15">
      <c r="I365" s="64"/>
    </row>
    <row r="366" spans="9:9" ht="24.95" customHeight="1" x14ac:dyDescent="0.15">
      <c r="I366" s="64"/>
    </row>
    <row r="367" spans="9:9" ht="24.95" customHeight="1" x14ac:dyDescent="0.15">
      <c r="I367" s="64"/>
    </row>
    <row r="368" spans="9:9" ht="24.95" customHeight="1" x14ac:dyDescent="0.15">
      <c r="I368" s="64"/>
    </row>
    <row r="369" spans="9:9" ht="24.95" customHeight="1" x14ac:dyDescent="0.15">
      <c r="I369" s="64"/>
    </row>
    <row r="370" spans="9:9" ht="24.95" customHeight="1" x14ac:dyDescent="0.15">
      <c r="I370" s="64"/>
    </row>
    <row r="371" spans="9:9" ht="24.95" customHeight="1" x14ac:dyDescent="0.15">
      <c r="I371" s="64"/>
    </row>
    <row r="372" spans="9:9" ht="24.95" customHeight="1" x14ac:dyDescent="0.15">
      <c r="I372" s="64"/>
    </row>
    <row r="373" spans="9:9" ht="24.95" customHeight="1" x14ac:dyDescent="0.15">
      <c r="I373" s="64"/>
    </row>
    <row r="374" spans="9:9" ht="24.95" customHeight="1" x14ac:dyDescent="0.15">
      <c r="I374" s="64"/>
    </row>
    <row r="375" spans="9:9" ht="24.95" customHeight="1" x14ac:dyDescent="0.15">
      <c r="I375" s="64"/>
    </row>
    <row r="376" spans="9:9" ht="24.95" customHeight="1" x14ac:dyDescent="0.15">
      <c r="I376" s="64"/>
    </row>
    <row r="377" spans="9:9" ht="24.95" customHeight="1" x14ac:dyDescent="0.15">
      <c r="I377" s="64"/>
    </row>
    <row r="378" spans="9:9" ht="24.95" customHeight="1" x14ac:dyDescent="0.15">
      <c r="I378" s="64"/>
    </row>
    <row r="379" spans="9:9" ht="24.95" customHeight="1" x14ac:dyDescent="0.15">
      <c r="I379" s="64"/>
    </row>
    <row r="380" spans="9:9" ht="24.95" customHeight="1" x14ac:dyDescent="0.15">
      <c r="I380" s="64"/>
    </row>
    <row r="381" spans="9:9" ht="24.95" customHeight="1" x14ac:dyDescent="0.15">
      <c r="I381" s="64"/>
    </row>
    <row r="382" spans="9:9" ht="24.95" customHeight="1" x14ac:dyDescent="0.15">
      <c r="I382" s="64"/>
    </row>
    <row r="383" spans="9:9" ht="24.95" customHeight="1" x14ac:dyDescent="0.15">
      <c r="I383" s="64"/>
    </row>
    <row r="384" spans="9:9" ht="24.95" customHeight="1" x14ac:dyDescent="0.15">
      <c r="I384" s="64"/>
    </row>
    <row r="385" spans="9:9" ht="24.95" customHeight="1" x14ac:dyDescent="0.15">
      <c r="I385" s="64"/>
    </row>
    <row r="386" spans="9:9" ht="24.95" customHeight="1" x14ac:dyDescent="0.15">
      <c r="I386" s="64"/>
    </row>
    <row r="387" spans="9:9" ht="24.95" customHeight="1" x14ac:dyDescent="0.15">
      <c r="I387" s="64"/>
    </row>
    <row r="388" spans="9:9" ht="24.95" customHeight="1" x14ac:dyDescent="0.15">
      <c r="I388" s="64"/>
    </row>
    <row r="389" spans="9:9" ht="24.95" customHeight="1" x14ac:dyDescent="0.15">
      <c r="I389" s="64"/>
    </row>
    <row r="390" spans="9:9" ht="24.95" customHeight="1" x14ac:dyDescent="0.15">
      <c r="I390" s="64"/>
    </row>
    <row r="391" spans="9:9" ht="24.95" customHeight="1" x14ac:dyDescent="0.15">
      <c r="I391" s="64"/>
    </row>
    <row r="392" spans="9:9" ht="24.95" customHeight="1" x14ac:dyDescent="0.15">
      <c r="I392" s="64"/>
    </row>
    <row r="393" spans="9:9" ht="24.95" customHeight="1" x14ac:dyDescent="0.15">
      <c r="I393" s="64"/>
    </row>
    <row r="394" spans="9:9" ht="24.95" customHeight="1" x14ac:dyDescent="0.15">
      <c r="I394" s="64"/>
    </row>
    <row r="395" spans="9:9" ht="24.95" customHeight="1" x14ac:dyDescent="0.15">
      <c r="I395" s="64"/>
    </row>
    <row r="396" spans="9:9" ht="24.95" customHeight="1" x14ac:dyDescent="0.15">
      <c r="I396" s="64"/>
    </row>
    <row r="397" spans="9:9" ht="24.95" customHeight="1" x14ac:dyDescent="0.15">
      <c r="I397" s="64"/>
    </row>
    <row r="398" spans="9:9" ht="24.95" customHeight="1" x14ac:dyDescent="0.15">
      <c r="I398" s="64"/>
    </row>
    <row r="399" spans="9:9" ht="24.95" customHeight="1" x14ac:dyDescent="0.15">
      <c r="I399" s="64"/>
    </row>
    <row r="400" spans="9:9" ht="24.95" customHeight="1" x14ac:dyDescent="0.15">
      <c r="I400" s="64"/>
    </row>
    <row r="401" spans="9:9" ht="24.95" customHeight="1" x14ac:dyDescent="0.15">
      <c r="I401" s="64"/>
    </row>
    <row r="402" spans="9:9" ht="24.95" customHeight="1" x14ac:dyDescent="0.15">
      <c r="I402" s="64"/>
    </row>
    <row r="403" spans="9:9" ht="24.95" customHeight="1" x14ac:dyDescent="0.15">
      <c r="I403" s="64"/>
    </row>
    <row r="404" spans="9:9" ht="24.95" customHeight="1" x14ac:dyDescent="0.15">
      <c r="I404" s="64"/>
    </row>
    <row r="405" spans="9:9" ht="24.95" customHeight="1" x14ac:dyDescent="0.15">
      <c r="I405" s="64"/>
    </row>
    <row r="406" spans="9:9" ht="24.95" customHeight="1" x14ac:dyDescent="0.15">
      <c r="I406" s="64"/>
    </row>
    <row r="407" spans="9:9" ht="24.95" customHeight="1" x14ac:dyDescent="0.15">
      <c r="I407" s="64"/>
    </row>
    <row r="408" spans="9:9" ht="24.95" customHeight="1" x14ac:dyDescent="0.15">
      <c r="I408" s="64"/>
    </row>
    <row r="409" spans="9:9" ht="24.95" customHeight="1" x14ac:dyDescent="0.15">
      <c r="I409" s="64"/>
    </row>
    <row r="410" spans="9:9" ht="24.95" customHeight="1" x14ac:dyDescent="0.15">
      <c r="I410" s="64"/>
    </row>
    <row r="411" spans="9:9" ht="24.95" customHeight="1" x14ac:dyDescent="0.15">
      <c r="I411" s="64"/>
    </row>
    <row r="412" spans="9:9" ht="24.95" customHeight="1" x14ac:dyDescent="0.15">
      <c r="I412" s="64"/>
    </row>
    <row r="413" spans="9:9" ht="24.95" customHeight="1" x14ac:dyDescent="0.15">
      <c r="I413" s="64"/>
    </row>
    <row r="414" spans="9:9" ht="24.95" customHeight="1" x14ac:dyDescent="0.15">
      <c r="I414" s="64"/>
    </row>
    <row r="415" spans="9:9" ht="24.95" customHeight="1" x14ac:dyDescent="0.15">
      <c r="I415" s="64"/>
    </row>
    <row r="416" spans="9:9" ht="24.95" customHeight="1" x14ac:dyDescent="0.15">
      <c r="I416" s="64"/>
    </row>
    <row r="417" spans="9:9" ht="24.95" customHeight="1" x14ac:dyDescent="0.15">
      <c r="I417" s="64"/>
    </row>
    <row r="418" spans="9:9" ht="24.95" customHeight="1" x14ac:dyDescent="0.15">
      <c r="I418" s="64"/>
    </row>
    <row r="419" spans="9:9" ht="24.95" customHeight="1" x14ac:dyDescent="0.15">
      <c r="I419" s="64"/>
    </row>
    <row r="420" spans="9:9" ht="24.95" customHeight="1" x14ac:dyDescent="0.15">
      <c r="I420" s="64"/>
    </row>
    <row r="421" spans="9:9" ht="24.95" customHeight="1" x14ac:dyDescent="0.15">
      <c r="I421" s="64"/>
    </row>
    <row r="422" spans="9:9" ht="24.95" customHeight="1" x14ac:dyDescent="0.15">
      <c r="I422" s="64"/>
    </row>
    <row r="423" spans="9:9" ht="24.95" customHeight="1" x14ac:dyDescent="0.15">
      <c r="I423" s="64"/>
    </row>
    <row r="424" spans="9:9" ht="24.95" customHeight="1" x14ac:dyDescent="0.15">
      <c r="I424" s="64"/>
    </row>
    <row r="425" spans="9:9" ht="24.95" customHeight="1" x14ac:dyDescent="0.15">
      <c r="I425" s="64"/>
    </row>
    <row r="426" spans="9:9" ht="24.95" customHeight="1" x14ac:dyDescent="0.15">
      <c r="I426" s="64"/>
    </row>
    <row r="427" spans="9:9" ht="24.95" customHeight="1" x14ac:dyDescent="0.15">
      <c r="I427" s="64"/>
    </row>
    <row r="428" spans="9:9" ht="24.95" customHeight="1" x14ac:dyDescent="0.15">
      <c r="I428" s="64"/>
    </row>
    <row r="429" spans="9:9" ht="24.95" customHeight="1" x14ac:dyDescent="0.15">
      <c r="I429" s="64"/>
    </row>
    <row r="430" spans="9:9" ht="24.95" customHeight="1" x14ac:dyDescent="0.15">
      <c r="I430" s="64"/>
    </row>
    <row r="431" spans="9:9" ht="24.95" customHeight="1" x14ac:dyDescent="0.15">
      <c r="I431" s="64"/>
    </row>
    <row r="432" spans="9:9" ht="24.95" customHeight="1" x14ac:dyDescent="0.15">
      <c r="I432" s="64"/>
    </row>
    <row r="433" spans="9:9" ht="24.95" customHeight="1" x14ac:dyDescent="0.15">
      <c r="I433" s="64"/>
    </row>
    <row r="434" spans="9:9" ht="24.95" customHeight="1" x14ac:dyDescent="0.15">
      <c r="I434" s="64"/>
    </row>
    <row r="435" spans="9:9" ht="24.95" customHeight="1" x14ac:dyDescent="0.15">
      <c r="I435" s="64"/>
    </row>
    <row r="436" spans="9:9" ht="24.95" customHeight="1" x14ac:dyDescent="0.15">
      <c r="I436" s="64"/>
    </row>
    <row r="437" spans="9:9" ht="24.95" customHeight="1" x14ac:dyDescent="0.15">
      <c r="I437" s="64"/>
    </row>
    <row r="438" spans="9:9" ht="24.95" customHeight="1" x14ac:dyDescent="0.15">
      <c r="I438" s="64"/>
    </row>
    <row r="439" spans="9:9" ht="24.95" customHeight="1" x14ac:dyDescent="0.15">
      <c r="I439" s="64"/>
    </row>
    <row r="440" spans="9:9" ht="24.95" customHeight="1" x14ac:dyDescent="0.15">
      <c r="I440" s="64"/>
    </row>
    <row r="441" spans="9:9" ht="24.95" customHeight="1" x14ac:dyDescent="0.15">
      <c r="I441" s="64"/>
    </row>
    <row r="442" spans="9:9" ht="24.95" customHeight="1" x14ac:dyDescent="0.15">
      <c r="I442" s="64"/>
    </row>
    <row r="443" spans="9:9" ht="24.95" customHeight="1" x14ac:dyDescent="0.15">
      <c r="I443" s="64"/>
    </row>
    <row r="444" spans="9:9" ht="24.95" customHeight="1" x14ac:dyDescent="0.15">
      <c r="I444" s="64"/>
    </row>
    <row r="445" spans="9:9" ht="24.95" customHeight="1" x14ac:dyDescent="0.15">
      <c r="I445" s="64"/>
    </row>
    <row r="446" spans="9:9" ht="24.95" customHeight="1" x14ac:dyDescent="0.15">
      <c r="I446" s="64"/>
    </row>
    <row r="447" spans="9:9" ht="24.95" customHeight="1" x14ac:dyDescent="0.15">
      <c r="I447" s="64"/>
    </row>
    <row r="448" spans="9:9" ht="24.95" customHeight="1" x14ac:dyDescent="0.15">
      <c r="I448" s="64"/>
    </row>
    <row r="449" spans="9:9" ht="24.95" customHeight="1" x14ac:dyDescent="0.15">
      <c r="I449" s="64"/>
    </row>
    <row r="450" spans="9:9" ht="24.95" customHeight="1" x14ac:dyDescent="0.15">
      <c r="I450" s="64"/>
    </row>
    <row r="451" spans="9:9" ht="24.95" customHeight="1" x14ac:dyDescent="0.15">
      <c r="I451" s="64"/>
    </row>
    <row r="452" spans="9:9" ht="24.95" customHeight="1" x14ac:dyDescent="0.15">
      <c r="I452" s="64"/>
    </row>
    <row r="453" spans="9:9" ht="24.95" customHeight="1" x14ac:dyDescent="0.15">
      <c r="I453" s="64"/>
    </row>
    <row r="454" spans="9:9" ht="24.95" customHeight="1" x14ac:dyDescent="0.15">
      <c r="I454" s="64"/>
    </row>
    <row r="455" spans="9:9" ht="24.95" customHeight="1" x14ac:dyDescent="0.15">
      <c r="I455" s="64"/>
    </row>
    <row r="456" spans="9:9" ht="24.95" customHeight="1" x14ac:dyDescent="0.15">
      <c r="I456" s="64"/>
    </row>
    <row r="457" spans="9:9" ht="24.95" customHeight="1" x14ac:dyDescent="0.15">
      <c r="I457" s="64"/>
    </row>
    <row r="458" spans="9:9" ht="24.95" customHeight="1" x14ac:dyDescent="0.15">
      <c r="I458" s="64"/>
    </row>
    <row r="459" spans="9:9" ht="24.95" customHeight="1" x14ac:dyDescent="0.15">
      <c r="I459" s="64"/>
    </row>
    <row r="460" spans="9:9" ht="24.95" customHeight="1" x14ac:dyDescent="0.15">
      <c r="I460" s="64"/>
    </row>
    <row r="461" spans="9:9" ht="24.95" customHeight="1" x14ac:dyDescent="0.15">
      <c r="I461" s="64"/>
    </row>
    <row r="462" spans="9:9" ht="24.95" customHeight="1" x14ac:dyDescent="0.15">
      <c r="I462" s="64"/>
    </row>
    <row r="463" spans="9:9" ht="24.95" customHeight="1" x14ac:dyDescent="0.15">
      <c r="I463" s="64"/>
    </row>
    <row r="464" spans="9:9" ht="24.95" customHeight="1" x14ac:dyDescent="0.15">
      <c r="I464" s="64"/>
    </row>
    <row r="465" spans="9:9" ht="24.95" customHeight="1" x14ac:dyDescent="0.15">
      <c r="I465" s="64"/>
    </row>
    <row r="466" spans="9:9" ht="24.95" customHeight="1" x14ac:dyDescent="0.15">
      <c r="I466" s="64"/>
    </row>
    <row r="467" spans="9:9" ht="24.95" customHeight="1" x14ac:dyDescent="0.15">
      <c r="I467" s="64"/>
    </row>
    <row r="468" spans="9:9" ht="24.95" customHeight="1" x14ac:dyDescent="0.15">
      <c r="I468" s="64"/>
    </row>
    <row r="469" spans="9:9" ht="24.95" customHeight="1" x14ac:dyDescent="0.15">
      <c r="I469" s="64"/>
    </row>
    <row r="470" spans="9:9" ht="24.95" customHeight="1" x14ac:dyDescent="0.15">
      <c r="I470" s="64"/>
    </row>
    <row r="471" spans="9:9" ht="24.95" customHeight="1" x14ac:dyDescent="0.15">
      <c r="I471" s="64"/>
    </row>
    <row r="472" spans="9:9" ht="24.95" customHeight="1" x14ac:dyDescent="0.15">
      <c r="I472" s="64"/>
    </row>
    <row r="473" spans="9:9" ht="24.95" customHeight="1" x14ac:dyDescent="0.15">
      <c r="I473" s="64"/>
    </row>
    <row r="474" spans="9:9" ht="24.95" customHeight="1" x14ac:dyDescent="0.15">
      <c r="I474" s="64"/>
    </row>
    <row r="475" spans="9:9" ht="24.95" customHeight="1" x14ac:dyDescent="0.15">
      <c r="I475" s="64"/>
    </row>
    <row r="476" spans="9:9" ht="24.95" customHeight="1" x14ac:dyDescent="0.15">
      <c r="I476" s="64"/>
    </row>
    <row r="477" spans="9:9" ht="24.95" customHeight="1" x14ac:dyDescent="0.15">
      <c r="I477" s="64"/>
    </row>
    <row r="478" spans="9:9" ht="24.95" customHeight="1" x14ac:dyDescent="0.15">
      <c r="I478" s="64"/>
    </row>
    <row r="479" spans="9:9" ht="24.95" customHeight="1" x14ac:dyDescent="0.15">
      <c r="I479" s="64"/>
    </row>
    <row r="480" spans="9:9" ht="24.95" customHeight="1" x14ac:dyDescent="0.15">
      <c r="I480" s="64"/>
    </row>
    <row r="481" spans="9:9" ht="24.95" customHeight="1" x14ac:dyDescent="0.15">
      <c r="I481" s="64"/>
    </row>
    <row r="482" spans="9:9" ht="24.95" customHeight="1" x14ac:dyDescent="0.15">
      <c r="I482" s="64"/>
    </row>
    <row r="483" spans="9:9" ht="24.95" customHeight="1" x14ac:dyDescent="0.15">
      <c r="I483" s="64"/>
    </row>
    <row r="484" spans="9:9" ht="24.95" customHeight="1" x14ac:dyDescent="0.15">
      <c r="I484" s="64"/>
    </row>
    <row r="485" spans="9:9" ht="24.95" customHeight="1" x14ac:dyDescent="0.15">
      <c r="I485" s="64"/>
    </row>
    <row r="486" spans="9:9" ht="24.95" customHeight="1" x14ac:dyDescent="0.15">
      <c r="I486" s="64"/>
    </row>
    <row r="487" spans="9:9" ht="24.95" customHeight="1" x14ac:dyDescent="0.15">
      <c r="I487" s="64"/>
    </row>
    <row r="488" spans="9:9" ht="24.95" customHeight="1" x14ac:dyDescent="0.15">
      <c r="I488" s="64"/>
    </row>
    <row r="489" spans="9:9" ht="24.95" customHeight="1" x14ac:dyDescent="0.15">
      <c r="I489" s="64"/>
    </row>
    <row r="490" spans="9:9" ht="24.95" customHeight="1" x14ac:dyDescent="0.15">
      <c r="I490" s="64"/>
    </row>
    <row r="491" spans="9:9" ht="24.95" customHeight="1" x14ac:dyDescent="0.15">
      <c r="I491" s="64"/>
    </row>
    <row r="492" spans="9:9" ht="24.95" customHeight="1" x14ac:dyDescent="0.15">
      <c r="I492" s="64"/>
    </row>
    <row r="493" spans="9:9" ht="24.95" customHeight="1" x14ac:dyDescent="0.15">
      <c r="I493" s="64"/>
    </row>
    <row r="494" spans="9:9" ht="24.95" customHeight="1" x14ac:dyDescent="0.15">
      <c r="I494" s="64"/>
    </row>
    <row r="495" spans="9:9" ht="24.95" customHeight="1" x14ac:dyDescent="0.15">
      <c r="I495" s="64"/>
    </row>
    <row r="496" spans="9:9" ht="24.95" customHeight="1" x14ac:dyDescent="0.15">
      <c r="I496" s="64"/>
    </row>
    <row r="497" spans="9:9" ht="24.95" customHeight="1" x14ac:dyDescent="0.15">
      <c r="I497" s="64"/>
    </row>
    <row r="498" spans="9:9" ht="24.95" customHeight="1" x14ac:dyDescent="0.15">
      <c r="I498" s="64"/>
    </row>
    <row r="499" spans="9:9" ht="24.95" customHeight="1" x14ac:dyDescent="0.15">
      <c r="I499" s="64"/>
    </row>
    <row r="500" spans="9:9" ht="24.95" customHeight="1" x14ac:dyDescent="0.15">
      <c r="I500" s="64"/>
    </row>
    <row r="501" spans="9:9" ht="24.95" customHeight="1" x14ac:dyDescent="0.15">
      <c r="I501" s="64"/>
    </row>
    <row r="502" spans="9:9" ht="24.95" customHeight="1" x14ac:dyDescent="0.15">
      <c r="I502" s="64"/>
    </row>
    <row r="503" spans="9:9" ht="24.95" customHeight="1" x14ac:dyDescent="0.15">
      <c r="I503" s="64"/>
    </row>
    <row r="504" spans="9:9" ht="24.95" customHeight="1" x14ac:dyDescent="0.15">
      <c r="I504" s="64"/>
    </row>
    <row r="505" spans="9:9" ht="24.95" customHeight="1" x14ac:dyDescent="0.15">
      <c r="I505" s="64"/>
    </row>
    <row r="506" spans="9:9" ht="24.95" customHeight="1" x14ac:dyDescent="0.15">
      <c r="I506" s="64"/>
    </row>
    <row r="507" spans="9:9" ht="24.95" customHeight="1" x14ac:dyDescent="0.15">
      <c r="I507" s="64"/>
    </row>
    <row r="508" spans="9:9" ht="24.95" customHeight="1" x14ac:dyDescent="0.15">
      <c r="I508" s="64"/>
    </row>
    <row r="509" spans="9:9" ht="24.95" customHeight="1" x14ac:dyDescent="0.15">
      <c r="I509" s="64"/>
    </row>
    <row r="510" spans="9:9" ht="24.95" customHeight="1" x14ac:dyDescent="0.15">
      <c r="I510" s="64"/>
    </row>
    <row r="511" spans="9:9" ht="24.95" customHeight="1" x14ac:dyDescent="0.15">
      <c r="I511" s="64"/>
    </row>
    <row r="512" spans="9:9" ht="24.95" customHeight="1" x14ac:dyDescent="0.15">
      <c r="I512" s="64"/>
    </row>
    <row r="513" spans="9:9" ht="24.95" customHeight="1" x14ac:dyDescent="0.15">
      <c r="I513" s="64"/>
    </row>
    <row r="514" spans="9:9" ht="24.95" customHeight="1" x14ac:dyDescent="0.15">
      <c r="I514" s="64"/>
    </row>
    <row r="515" spans="9:9" ht="24.95" customHeight="1" x14ac:dyDescent="0.15">
      <c r="I515" s="64"/>
    </row>
    <row r="516" spans="9:9" ht="24.95" customHeight="1" x14ac:dyDescent="0.15">
      <c r="I516" s="64"/>
    </row>
    <row r="517" spans="9:9" ht="24.95" customHeight="1" x14ac:dyDescent="0.15">
      <c r="I517" s="64"/>
    </row>
    <row r="518" spans="9:9" ht="24.95" customHeight="1" x14ac:dyDescent="0.15">
      <c r="I518" s="64"/>
    </row>
    <row r="519" spans="9:9" ht="24.95" customHeight="1" x14ac:dyDescent="0.15">
      <c r="I519" s="64"/>
    </row>
    <row r="520" spans="9:9" ht="24.95" customHeight="1" x14ac:dyDescent="0.15">
      <c r="I520" s="64"/>
    </row>
    <row r="521" spans="9:9" ht="24.95" customHeight="1" x14ac:dyDescent="0.15">
      <c r="I521" s="64"/>
    </row>
    <row r="522" spans="9:9" ht="24.95" customHeight="1" x14ac:dyDescent="0.15">
      <c r="I522" s="64"/>
    </row>
    <row r="523" spans="9:9" ht="24.95" customHeight="1" x14ac:dyDescent="0.15">
      <c r="I523" s="64"/>
    </row>
    <row r="524" spans="9:9" ht="24.95" customHeight="1" x14ac:dyDescent="0.15">
      <c r="I524" s="64"/>
    </row>
    <row r="525" spans="9:9" ht="24.95" customHeight="1" x14ac:dyDescent="0.15">
      <c r="I525" s="64"/>
    </row>
    <row r="526" spans="9:9" ht="24.95" customHeight="1" x14ac:dyDescent="0.15">
      <c r="I526" s="64"/>
    </row>
    <row r="527" spans="9:9" ht="24.95" customHeight="1" x14ac:dyDescent="0.15">
      <c r="I527" s="64"/>
    </row>
    <row r="528" spans="9:9" ht="24.95" customHeight="1" x14ac:dyDescent="0.15">
      <c r="I528" s="64"/>
    </row>
    <row r="529" spans="9:9" ht="24.95" customHeight="1" x14ac:dyDescent="0.15">
      <c r="I529" s="64"/>
    </row>
    <row r="530" spans="9:9" ht="24.95" customHeight="1" x14ac:dyDescent="0.15">
      <c r="I530" s="64"/>
    </row>
    <row r="531" spans="9:9" ht="24.95" customHeight="1" x14ac:dyDescent="0.15">
      <c r="I531" s="64"/>
    </row>
    <row r="532" spans="9:9" ht="24.95" customHeight="1" x14ac:dyDescent="0.15">
      <c r="I532" s="64"/>
    </row>
    <row r="533" spans="9:9" ht="24.95" customHeight="1" x14ac:dyDescent="0.15">
      <c r="I533" s="64"/>
    </row>
    <row r="534" spans="9:9" ht="24.95" customHeight="1" x14ac:dyDescent="0.15">
      <c r="I534" s="64"/>
    </row>
    <row r="535" spans="9:9" ht="24.95" customHeight="1" x14ac:dyDescent="0.15">
      <c r="I535" s="64"/>
    </row>
    <row r="536" spans="9:9" ht="24.95" customHeight="1" x14ac:dyDescent="0.15">
      <c r="I536" s="64"/>
    </row>
    <row r="537" spans="9:9" ht="24.95" customHeight="1" x14ac:dyDescent="0.15">
      <c r="I537" s="64"/>
    </row>
    <row r="538" spans="9:9" ht="24.95" customHeight="1" x14ac:dyDescent="0.15">
      <c r="I538" s="64"/>
    </row>
    <row r="539" spans="9:9" ht="24.95" customHeight="1" x14ac:dyDescent="0.15">
      <c r="I539" s="64"/>
    </row>
    <row r="540" spans="9:9" ht="24.95" customHeight="1" x14ac:dyDescent="0.15">
      <c r="I540" s="64"/>
    </row>
    <row r="541" spans="9:9" ht="24.95" customHeight="1" x14ac:dyDescent="0.15">
      <c r="I541" s="64"/>
    </row>
    <row r="542" spans="9:9" ht="24.95" customHeight="1" x14ac:dyDescent="0.15">
      <c r="I542" s="64"/>
    </row>
    <row r="543" spans="9:9" ht="24.95" customHeight="1" x14ac:dyDescent="0.15">
      <c r="I543" s="64"/>
    </row>
    <row r="544" spans="9:9" ht="24.95" customHeight="1" x14ac:dyDescent="0.15">
      <c r="I544" s="64"/>
    </row>
    <row r="545" spans="9:9" ht="24.95" customHeight="1" x14ac:dyDescent="0.15">
      <c r="I545" s="64"/>
    </row>
    <row r="546" spans="9:9" ht="24.95" customHeight="1" x14ac:dyDescent="0.15">
      <c r="I546" s="64"/>
    </row>
    <row r="547" spans="9:9" ht="24.95" customHeight="1" x14ac:dyDescent="0.15">
      <c r="I547" s="64"/>
    </row>
    <row r="548" spans="9:9" ht="24.95" customHeight="1" x14ac:dyDescent="0.15">
      <c r="I548" s="64"/>
    </row>
    <row r="549" spans="9:9" ht="24.95" customHeight="1" x14ac:dyDescent="0.15">
      <c r="I549" s="64"/>
    </row>
    <row r="550" spans="9:9" ht="24.95" customHeight="1" x14ac:dyDescent="0.15">
      <c r="I550" s="64"/>
    </row>
    <row r="551" spans="9:9" ht="24.95" customHeight="1" x14ac:dyDescent="0.15">
      <c r="I551" s="64"/>
    </row>
    <row r="552" spans="9:9" ht="24.95" customHeight="1" x14ac:dyDescent="0.15">
      <c r="I552" s="64"/>
    </row>
    <row r="553" spans="9:9" ht="24.95" customHeight="1" x14ac:dyDescent="0.15">
      <c r="I553" s="64"/>
    </row>
    <row r="554" spans="9:9" ht="24.95" customHeight="1" x14ac:dyDescent="0.15">
      <c r="I554" s="64"/>
    </row>
    <row r="555" spans="9:9" ht="24.95" customHeight="1" x14ac:dyDescent="0.15">
      <c r="I555" s="64"/>
    </row>
    <row r="556" spans="9:9" ht="24.95" customHeight="1" x14ac:dyDescent="0.15">
      <c r="I556" s="64"/>
    </row>
    <row r="557" spans="9:9" ht="24.95" customHeight="1" x14ac:dyDescent="0.15">
      <c r="I557" s="64"/>
    </row>
    <row r="558" spans="9:9" ht="24.95" customHeight="1" x14ac:dyDescent="0.15">
      <c r="I558" s="64"/>
    </row>
    <row r="559" spans="9:9" ht="24.95" customHeight="1" x14ac:dyDescent="0.15">
      <c r="I559" s="64"/>
    </row>
    <row r="560" spans="9:9" ht="24.95" customHeight="1" x14ac:dyDescent="0.15">
      <c r="I560" s="64"/>
    </row>
    <row r="561" spans="9:9" ht="24.95" customHeight="1" x14ac:dyDescent="0.15">
      <c r="I561" s="64"/>
    </row>
    <row r="562" spans="9:9" ht="24.95" customHeight="1" x14ac:dyDescent="0.15">
      <c r="I562" s="64"/>
    </row>
    <row r="563" spans="9:9" ht="24.95" customHeight="1" x14ac:dyDescent="0.15">
      <c r="I563" s="64"/>
    </row>
    <row r="564" spans="9:9" ht="24.95" customHeight="1" x14ac:dyDescent="0.15">
      <c r="I564" s="64"/>
    </row>
    <row r="565" spans="9:9" ht="24.95" customHeight="1" x14ac:dyDescent="0.15">
      <c r="I565" s="64"/>
    </row>
    <row r="566" spans="9:9" ht="24.95" customHeight="1" x14ac:dyDescent="0.15">
      <c r="I566" s="64"/>
    </row>
    <row r="567" spans="9:9" ht="24.95" customHeight="1" x14ac:dyDescent="0.15">
      <c r="I567" s="64"/>
    </row>
    <row r="568" spans="9:9" ht="24.95" customHeight="1" x14ac:dyDescent="0.15">
      <c r="I568" s="64"/>
    </row>
    <row r="569" spans="9:9" ht="24.95" customHeight="1" x14ac:dyDescent="0.15">
      <c r="I569" s="64"/>
    </row>
    <row r="570" spans="9:9" ht="24.95" customHeight="1" x14ac:dyDescent="0.15">
      <c r="I570" s="64"/>
    </row>
    <row r="571" spans="9:9" ht="24.95" customHeight="1" x14ac:dyDescent="0.15">
      <c r="I571" s="64"/>
    </row>
    <row r="572" spans="9:9" ht="24.95" customHeight="1" x14ac:dyDescent="0.15">
      <c r="I572" s="64"/>
    </row>
    <row r="573" spans="9:9" ht="24.95" customHeight="1" x14ac:dyDescent="0.15">
      <c r="I573" s="64"/>
    </row>
    <row r="574" spans="9:9" ht="24.95" customHeight="1" x14ac:dyDescent="0.15">
      <c r="I574" s="64"/>
    </row>
    <row r="575" spans="9:9" ht="24.95" customHeight="1" x14ac:dyDescent="0.15">
      <c r="I575" s="64"/>
    </row>
    <row r="576" spans="9:9" ht="24.95" customHeight="1" x14ac:dyDescent="0.15">
      <c r="I576" s="64"/>
    </row>
    <row r="577" spans="9:9" ht="24.95" customHeight="1" x14ac:dyDescent="0.15">
      <c r="I577" s="64"/>
    </row>
    <row r="578" spans="9:9" ht="24.95" customHeight="1" x14ac:dyDescent="0.15">
      <c r="I578" s="64"/>
    </row>
    <row r="579" spans="9:9" ht="24.95" customHeight="1" x14ac:dyDescent="0.15">
      <c r="I579" s="64"/>
    </row>
    <row r="580" spans="9:9" ht="24.95" customHeight="1" x14ac:dyDescent="0.15">
      <c r="I580" s="64"/>
    </row>
    <row r="581" spans="9:9" ht="24.95" customHeight="1" x14ac:dyDescent="0.15">
      <c r="I581" s="64"/>
    </row>
    <row r="582" spans="9:9" ht="24.95" customHeight="1" x14ac:dyDescent="0.15">
      <c r="I582" s="64"/>
    </row>
    <row r="583" spans="9:9" ht="24.95" customHeight="1" x14ac:dyDescent="0.15">
      <c r="I583" s="64"/>
    </row>
    <row r="584" spans="9:9" ht="24.95" customHeight="1" x14ac:dyDescent="0.15">
      <c r="I584" s="64"/>
    </row>
    <row r="585" spans="9:9" ht="24.95" customHeight="1" x14ac:dyDescent="0.15">
      <c r="I585" s="64"/>
    </row>
    <row r="586" spans="9:9" ht="24.95" customHeight="1" x14ac:dyDescent="0.15">
      <c r="I586" s="64"/>
    </row>
    <row r="587" spans="9:9" ht="24.95" customHeight="1" x14ac:dyDescent="0.15">
      <c r="I587" s="64"/>
    </row>
    <row r="588" spans="9:9" ht="24.95" customHeight="1" x14ac:dyDescent="0.15">
      <c r="I588" s="64"/>
    </row>
    <row r="589" spans="9:9" ht="24.95" customHeight="1" x14ac:dyDescent="0.15">
      <c r="I589" s="64"/>
    </row>
    <row r="590" spans="9:9" ht="24.95" customHeight="1" x14ac:dyDescent="0.15">
      <c r="I590" s="64"/>
    </row>
    <row r="591" spans="9:9" ht="24.95" customHeight="1" x14ac:dyDescent="0.15">
      <c r="I591" s="64"/>
    </row>
    <row r="592" spans="9:9" ht="24.95" customHeight="1" x14ac:dyDescent="0.15">
      <c r="I592" s="64"/>
    </row>
    <row r="593" spans="9:9" ht="24.95" customHeight="1" x14ac:dyDescent="0.15">
      <c r="I593" s="64"/>
    </row>
    <row r="594" spans="9:9" ht="24.95" customHeight="1" x14ac:dyDescent="0.15">
      <c r="I594" s="64"/>
    </row>
    <row r="595" spans="9:9" ht="24.95" customHeight="1" x14ac:dyDescent="0.15">
      <c r="I595" s="64"/>
    </row>
    <row r="596" spans="9:9" ht="24.95" customHeight="1" x14ac:dyDescent="0.15">
      <c r="I596" s="64"/>
    </row>
    <row r="597" spans="9:9" ht="24.95" customHeight="1" x14ac:dyDescent="0.15">
      <c r="I597" s="64"/>
    </row>
    <row r="598" spans="9:9" ht="24.95" customHeight="1" x14ac:dyDescent="0.15">
      <c r="I598" s="64"/>
    </row>
    <row r="599" spans="9:9" ht="24.95" customHeight="1" x14ac:dyDescent="0.15">
      <c r="I599" s="64"/>
    </row>
    <row r="600" spans="9:9" ht="24.95" customHeight="1" x14ac:dyDescent="0.15">
      <c r="I600" s="64"/>
    </row>
    <row r="601" spans="9:9" ht="24.95" customHeight="1" x14ac:dyDescent="0.15">
      <c r="I601" s="64"/>
    </row>
    <row r="602" spans="9:9" ht="24.95" customHeight="1" x14ac:dyDescent="0.15">
      <c r="I602" s="64"/>
    </row>
    <row r="603" spans="9:9" ht="24.95" customHeight="1" x14ac:dyDescent="0.15">
      <c r="I603" s="64"/>
    </row>
    <row r="604" spans="9:9" ht="24.95" customHeight="1" x14ac:dyDescent="0.15">
      <c r="I604" s="64"/>
    </row>
    <row r="605" spans="9:9" ht="24.95" customHeight="1" x14ac:dyDescent="0.15">
      <c r="I605" s="64"/>
    </row>
    <row r="606" spans="9:9" ht="24.95" customHeight="1" x14ac:dyDescent="0.15">
      <c r="I606" s="64"/>
    </row>
    <row r="607" spans="9:9" ht="24.95" customHeight="1" x14ac:dyDescent="0.15">
      <c r="I607" s="64"/>
    </row>
    <row r="608" spans="9:9" ht="24.95" customHeight="1" x14ac:dyDescent="0.15">
      <c r="I608" s="64"/>
    </row>
    <row r="609" spans="9:9" ht="24.95" customHeight="1" x14ac:dyDescent="0.15">
      <c r="I609" s="64"/>
    </row>
    <row r="610" spans="9:9" ht="24.95" customHeight="1" x14ac:dyDescent="0.15">
      <c r="I610" s="64"/>
    </row>
    <row r="611" spans="9:9" ht="24.95" customHeight="1" x14ac:dyDescent="0.15">
      <c r="I611" s="64"/>
    </row>
    <row r="612" spans="9:9" ht="24.95" customHeight="1" x14ac:dyDescent="0.15">
      <c r="I612" s="64"/>
    </row>
    <row r="613" spans="9:9" ht="24.95" customHeight="1" x14ac:dyDescent="0.15">
      <c r="I613" s="64"/>
    </row>
    <row r="614" spans="9:9" ht="24.95" customHeight="1" x14ac:dyDescent="0.15">
      <c r="I614" s="64"/>
    </row>
    <row r="615" spans="9:9" ht="24.95" customHeight="1" x14ac:dyDescent="0.15">
      <c r="I615" s="64"/>
    </row>
    <row r="616" spans="9:9" ht="24.95" customHeight="1" x14ac:dyDescent="0.15">
      <c r="I616" s="64"/>
    </row>
    <row r="617" spans="9:9" ht="24.95" customHeight="1" x14ac:dyDescent="0.15">
      <c r="I617" s="64"/>
    </row>
    <row r="618" spans="9:9" ht="24.95" customHeight="1" x14ac:dyDescent="0.15">
      <c r="I618" s="64"/>
    </row>
    <row r="619" spans="9:9" ht="24.95" customHeight="1" x14ac:dyDescent="0.15">
      <c r="I619" s="64"/>
    </row>
    <row r="620" spans="9:9" ht="24.95" customHeight="1" x14ac:dyDescent="0.15">
      <c r="I620" s="64"/>
    </row>
    <row r="621" spans="9:9" ht="24.95" customHeight="1" x14ac:dyDescent="0.15">
      <c r="I621" s="64"/>
    </row>
    <row r="622" spans="9:9" ht="24.95" customHeight="1" x14ac:dyDescent="0.15">
      <c r="I622" s="64"/>
    </row>
    <row r="623" spans="9:9" ht="24.95" customHeight="1" x14ac:dyDescent="0.15">
      <c r="I623" s="64"/>
    </row>
    <row r="624" spans="9:9" ht="24.95" customHeight="1" x14ac:dyDescent="0.15">
      <c r="I624" s="64"/>
    </row>
    <row r="625" spans="9:9" ht="24.95" customHeight="1" x14ac:dyDescent="0.15">
      <c r="I625" s="64"/>
    </row>
    <row r="626" spans="9:9" ht="24.95" customHeight="1" x14ac:dyDescent="0.15">
      <c r="I626" s="64"/>
    </row>
    <row r="627" spans="9:9" ht="24.95" customHeight="1" x14ac:dyDescent="0.15">
      <c r="I627" s="64"/>
    </row>
    <row r="628" spans="9:9" ht="24.95" customHeight="1" x14ac:dyDescent="0.15">
      <c r="I628" s="64"/>
    </row>
    <row r="629" spans="9:9" ht="24.95" customHeight="1" x14ac:dyDescent="0.15">
      <c r="I629" s="64"/>
    </row>
    <row r="630" spans="9:9" ht="24.95" customHeight="1" x14ac:dyDescent="0.15">
      <c r="I630" s="64"/>
    </row>
    <row r="631" spans="9:9" ht="24.95" customHeight="1" x14ac:dyDescent="0.15">
      <c r="I631" s="64"/>
    </row>
    <row r="632" spans="9:9" ht="24.95" customHeight="1" x14ac:dyDescent="0.15">
      <c r="I632" s="64"/>
    </row>
    <row r="633" spans="9:9" ht="24.95" customHeight="1" x14ac:dyDescent="0.15">
      <c r="I633" s="64"/>
    </row>
    <row r="634" spans="9:9" ht="24.95" customHeight="1" x14ac:dyDescent="0.15">
      <c r="I634" s="64"/>
    </row>
    <row r="635" spans="9:9" ht="24.95" customHeight="1" x14ac:dyDescent="0.15">
      <c r="I635" s="64"/>
    </row>
    <row r="636" spans="9:9" ht="24.95" customHeight="1" x14ac:dyDescent="0.15">
      <c r="I636" s="64"/>
    </row>
    <row r="637" spans="9:9" ht="24.95" customHeight="1" x14ac:dyDescent="0.15">
      <c r="I637" s="64"/>
    </row>
    <row r="638" spans="9:9" ht="24.95" customHeight="1" x14ac:dyDescent="0.15">
      <c r="I638" s="64"/>
    </row>
    <row r="639" spans="9:9" ht="24.95" customHeight="1" x14ac:dyDescent="0.15">
      <c r="I639" s="64"/>
    </row>
    <row r="640" spans="9:9" ht="24.95" customHeight="1" x14ac:dyDescent="0.15">
      <c r="I640" s="64"/>
    </row>
    <row r="641" spans="9:9" ht="24.95" customHeight="1" x14ac:dyDescent="0.15">
      <c r="I641" s="64"/>
    </row>
    <row r="642" spans="9:9" ht="24.95" customHeight="1" x14ac:dyDescent="0.15">
      <c r="I642" s="64"/>
    </row>
    <row r="643" spans="9:9" ht="24.95" customHeight="1" x14ac:dyDescent="0.15">
      <c r="I643" s="64"/>
    </row>
    <row r="644" spans="9:9" ht="24.95" customHeight="1" x14ac:dyDescent="0.15">
      <c r="I644" s="64"/>
    </row>
    <row r="645" spans="9:9" ht="24.95" customHeight="1" x14ac:dyDescent="0.15">
      <c r="I645" s="64"/>
    </row>
    <row r="646" spans="9:9" ht="24.95" customHeight="1" x14ac:dyDescent="0.15">
      <c r="I646" s="64"/>
    </row>
    <row r="647" spans="9:9" ht="24.95" customHeight="1" x14ac:dyDescent="0.15">
      <c r="I647" s="64"/>
    </row>
    <row r="648" spans="9:9" ht="24.95" customHeight="1" x14ac:dyDescent="0.15">
      <c r="I648" s="64"/>
    </row>
    <row r="649" spans="9:9" ht="24.95" customHeight="1" x14ac:dyDescent="0.15">
      <c r="I649" s="64"/>
    </row>
    <row r="650" spans="9:9" ht="24.95" customHeight="1" x14ac:dyDescent="0.15">
      <c r="I650" s="64"/>
    </row>
    <row r="651" spans="9:9" ht="24.95" customHeight="1" x14ac:dyDescent="0.15">
      <c r="I651" s="64"/>
    </row>
    <row r="652" spans="9:9" ht="24.95" customHeight="1" x14ac:dyDescent="0.15">
      <c r="I652" s="64"/>
    </row>
    <row r="653" spans="9:9" ht="24.95" customHeight="1" x14ac:dyDescent="0.15">
      <c r="I653" s="64"/>
    </row>
    <row r="654" spans="9:9" ht="24.95" customHeight="1" x14ac:dyDescent="0.15">
      <c r="I654" s="64"/>
    </row>
    <row r="655" spans="9:9" ht="24.95" customHeight="1" x14ac:dyDescent="0.15">
      <c r="I655" s="64"/>
    </row>
    <row r="656" spans="9:9" ht="24.95" customHeight="1" x14ac:dyDescent="0.15">
      <c r="I656" s="64"/>
    </row>
    <row r="657" spans="9:9" ht="24.95" customHeight="1" x14ac:dyDescent="0.15">
      <c r="I657" s="64"/>
    </row>
    <row r="658" spans="9:9" ht="24.95" customHeight="1" x14ac:dyDescent="0.15">
      <c r="I658" s="64"/>
    </row>
    <row r="659" spans="9:9" ht="24.95" customHeight="1" x14ac:dyDescent="0.15">
      <c r="I659" s="64"/>
    </row>
    <row r="660" spans="9:9" ht="24.95" customHeight="1" x14ac:dyDescent="0.15">
      <c r="I660" s="64"/>
    </row>
    <row r="661" spans="9:9" ht="24.95" customHeight="1" x14ac:dyDescent="0.15">
      <c r="I661" s="64"/>
    </row>
    <row r="662" spans="9:9" ht="24.95" customHeight="1" x14ac:dyDescent="0.15">
      <c r="I662" s="64"/>
    </row>
    <row r="663" spans="9:9" ht="24.95" customHeight="1" x14ac:dyDescent="0.15">
      <c r="I663" s="64"/>
    </row>
    <row r="664" spans="9:9" ht="24.95" customHeight="1" x14ac:dyDescent="0.15">
      <c r="I664" s="64"/>
    </row>
    <row r="665" spans="9:9" ht="24.95" customHeight="1" x14ac:dyDescent="0.15">
      <c r="I665" s="64"/>
    </row>
    <row r="666" spans="9:9" ht="24.95" customHeight="1" x14ac:dyDescent="0.15">
      <c r="I666" s="64"/>
    </row>
    <row r="667" spans="9:9" ht="24.95" customHeight="1" x14ac:dyDescent="0.15">
      <c r="I667" s="64"/>
    </row>
    <row r="668" spans="9:9" ht="24.95" customHeight="1" x14ac:dyDescent="0.15">
      <c r="I668" s="64"/>
    </row>
    <row r="669" spans="9:9" ht="24.95" customHeight="1" x14ac:dyDescent="0.15">
      <c r="I669" s="64"/>
    </row>
    <row r="670" spans="9:9" ht="24.95" customHeight="1" x14ac:dyDescent="0.15">
      <c r="I670" s="64"/>
    </row>
    <row r="671" spans="9:9" ht="24.95" customHeight="1" x14ac:dyDescent="0.15">
      <c r="I671" s="64"/>
    </row>
    <row r="672" spans="9:9" ht="24.95" customHeight="1" x14ac:dyDescent="0.15">
      <c r="I672" s="64"/>
    </row>
    <row r="673" spans="9:9" ht="24.95" customHeight="1" x14ac:dyDescent="0.15">
      <c r="I673" s="64"/>
    </row>
    <row r="674" spans="9:9" ht="24.95" customHeight="1" x14ac:dyDescent="0.15">
      <c r="I674" s="64"/>
    </row>
    <row r="675" spans="9:9" ht="24.95" customHeight="1" x14ac:dyDescent="0.15">
      <c r="I675" s="64"/>
    </row>
    <row r="676" spans="9:9" ht="24.95" customHeight="1" x14ac:dyDescent="0.15">
      <c r="I676" s="64"/>
    </row>
    <row r="677" spans="9:9" ht="24.95" customHeight="1" x14ac:dyDescent="0.15">
      <c r="I677" s="64"/>
    </row>
    <row r="678" spans="9:9" ht="24.95" customHeight="1" x14ac:dyDescent="0.15">
      <c r="I678" s="64"/>
    </row>
    <row r="679" spans="9:9" ht="24.95" customHeight="1" x14ac:dyDescent="0.15">
      <c r="I679" s="64"/>
    </row>
    <row r="680" spans="9:9" ht="24.95" customHeight="1" x14ac:dyDescent="0.15">
      <c r="I680" s="64"/>
    </row>
    <row r="681" spans="9:9" ht="24.95" customHeight="1" x14ac:dyDescent="0.15">
      <c r="I681" s="64"/>
    </row>
    <row r="682" spans="9:9" ht="24.95" customHeight="1" x14ac:dyDescent="0.15">
      <c r="I682" s="64"/>
    </row>
    <row r="683" spans="9:9" ht="24.95" customHeight="1" x14ac:dyDescent="0.15">
      <c r="I683" s="64"/>
    </row>
    <row r="684" spans="9:9" ht="24.95" customHeight="1" x14ac:dyDescent="0.15">
      <c r="I684" s="64"/>
    </row>
    <row r="685" spans="9:9" ht="24.95" customHeight="1" x14ac:dyDescent="0.15">
      <c r="I685" s="64"/>
    </row>
    <row r="686" spans="9:9" ht="24.95" customHeight="1" x14ac:dyDescent="0.15">
      <c r="I686" s="64"/>
    </row>
    <row r="687" spans="9:9" ht="24.95" customHeight="1" x14ac:dyDescent="0.15">
      <c r="I687" s="64"/>
    </row>
    <row r="688" spans="9:9" ht="24.95" customHeight="1" x14ac:dyDescent="0.15">
      <c r="I688" s="64"/>
    </row>
    <row r="689" spans="9:9" ht="24.95" customHeight="1" x14ac:dyDescent="0.15">
      <c r="I689" s="64"/>
    </row>
    <row r="690" spans="9:9" ht="24.95" customHeight="1" x14ac:dyDescent="0.15">
      <c r="I690" s="64"/>
    </row>
    <row r="691" spans="9:9" ht="24.95" customHeight="1" x14ac:dyDescent="0.15">
      <c r="I691" s="64"/>
    </row>
    <row r="692" spans="9:9" ht="24.95" customHeight="1" x14ac:dyDescent="0.15">
      <c r="I692" s="64"/>
    </row>
    <row r="693" spans="9:9" ht="24.95" customHeight="1" x14ac:dyDescent="0.15">
      <c r="I693" s="64"/>
    </row>
    <row r="694" spans="9:9" ht="24.95" customHeight="1" x14ac:dyDescent="0.15">
      <c r="I694" s="64"/>
    </row>
    <row r="695" spans="9:9" ht="24.95" customHeight="1" x14ac:dyDescent="0.15">
      <c r="I695" s="64"/>
    </row>
    <row r="696" spans="9:9" ht="24.95" customHeight="1" x14ac:dyDescent="0.15">
      <c r="I696" s="64"/>
    </row>
    <row r="697" spans="9:9" ht="24.95" customHeight="1" x14ac:dyDescent="0.15">
      <c r="I697" s="64"/>
    </row>
    <row r="698" spans="9:9" ht="24.95" customHeight="1" x14ac:dyDescent="0.15">
      <c r="I698" s="64"/>
    </row>
    <row r="699" spans="9:9" ht="24.95" customHeight="1" x14ac:dyDescent="0.15">
      <c r="I699" s="64"/>
    </row>
    <row r="700" spans="9:9" ht="24.95" customHeight="1" x14ac:dyDescent="0.15">
      <c r="I700" s="64"/>
    </row>
    <row r="701" spans="9:9" ht="24.95" customHeight="1" x14ac:dyDescent="0.15">
      <c r="I701" s="64"/>
    </row>
    <row r="702" spans="9:9" ht="24.95" customHeight="1" x14ac:dyDescent="0.15">
      <c r="I702" s="64"/>
    </row>
    <row r="703" spans="9:9" ht="24.95" customHeight="1" x14ac:dyDescent="0.15">
      <c r="I703" s="64"/>
    </row>
    <row r="704" spans="9:9" ht="24.95" customHeight="1" x14ac:dyDescent="0.15">
      <c r="I704" s="64"/>
    </row>
    <row r="705" spans="9:9" ht="24.95" customHeight="1" x14ac:dyDescent="0.15">
      <c r="I705" s="64"/>
    </row>
    <row r="706" spans="9:9" ht="24.95" customHeight="1" x14ac:dyDescent="0.15">
      <c r="I706" s="64"/>
    </row>
    <row r="707" spans="9:9" ht="24.95" customHeight="1" x14ac:dyDescent="0.15">
      <c r="I707" s="64"/>
    </row>
    <row r="708" spans="9:9" ht="24.95" customHeight="1" x14ac:dyDescent="0.15">
      <c r="I708" s="64"/>
    </row>
    <row r="709" spans="9:9" ht="24.95" customHeight="1" x14ac:dyDescent="0.15">
      <c r="I709" s="64"/>
    </row>
    <row r="710" spans="9:9" ht="24.95" customHeight="1" x14ac:dyDescent="0.15">
      <c r="I710" s="64"/>
    </row>
    <row r="711" spans="9:9" ht="24.95" customHeight="1" x14ac:dyDescent="0.15">
      <c r="I711" s="64"/>
    </row>
    <row r="712" spans="9:9" ht="24.95" customHeight="1" x14ac:dyDescent="0.15">
      <c r="I712" s="64"/>
    </row>
    <row r="713" spans="9:9" ht="24.95" customHeight="1" x14ac:dyDescent="0.15">
      <c r="I713" s="64"/>
    </row>
    <row r="714" spans="9:9" ht="24.95" customHeight="1" x14ac:dyDescent="0.15">
      <c r="I714" s="64"/>
    </row>
    <row r="715" spans="9:9" ht="24.95" customHeight="1" x14ac:dyDescent="0.15">
      <c r="I715" s="64"/>
    </row>
    <row r="716" spans="9:9" ht="24.95" customHeight="1" x14ac:dyDescent="0.15">
      <c r="I716" s="64"/>
    </row>
    <row r="717" spans="9:9" ht="24.95" customHeight="1" x14ac:dyDescent="0.15">
      <c r="I717" s="64"/>
    </row>
    <row r="718" spans="9:9" ht="24.95" customHeight="1" x14ac:dyDescent="0.15">
      <c r="I718" s="64"/>
    </row>
    <row r="719" spans="9:9" ht="24.95" customHeight="1" x14ac:dyDescent="0.15">
      <c r="I719" s="64"/>
    </row>
    <row r="720" spans="9:9" ht="24.95" customHeight="1" x14ac:dyDescent="0.15">
      <c r="I720" s="64"/>
    </row>
    <row r="721" spans="9:9" ht="24.95" customHeight="1" x14ac:dyDescent="0.15">
      <c r="I721" s="64"/>
    </row>
    <row r="722" spans="9:9" ht="24.95" customHeight="1" x14ac:dyDescent="0.15">
      <c r="I722" s="64"/>
    </row>
    <row r="723" spans="9:9" ht="24.95" customHeight="1" x14ac:dyDescent="0.15">
      <c r="I723" s="64"/>
    </row>
    <row r="724" spans="9:9" ht="24.95" customHeight="1" x14ac:dyDescent="0.15">
      <c r="I724" s="64"/>
    </row>
    <row r="725" spans="9:9" ht="24.95" customHeight="1" x14ac:dyDescent="0.15">
      <c r="I725" s="64"/>
    </row>
    <row r="726" spans="9:9" ht="24.95" customHeight="1" x14ac:dyDescent="0.15">
      <c r="I726" s="64"/>
    </row>
    <row r="727" spans="9:9" ht="24.95" customHeight="1" x14ac:dyDescent="0.15">
      <c r="I727" s="64"/>
    </row>
    <row r="728" spans="9:9" ht="24.95" customHeight="1" x14ac:dyDescent="0.15">
      <c r="I728" s="64"/>
    </row>
    <row r="729" spans="9:9" ht="24.95" customHeight="1" x14ac:dyDescent="0.15">
      <c r="I729" s="64"/>
    </row>
    <row r="730" spans="9:9" ht="24.95" customHeight="1" x14ac:dyDescent="0.15">
      <c r="I730" s="64"/>
    </row>
    <row r="731" spans="9:9" ht="24.95" customHeight="1" x14ac:dyDescent="0.15">
      <c r="I731" s="64"/>
    </row>
    <row r="732" spans="9:9" ht="24.95" customHeight="1" x14ac:dyDescent="0.15">
      <c r="I732" s="64"/>
    </row>
    <row r="733" spans="9:9" ht="24.95" customHeight="1" x14ac:dyDescent="0.15">
      <c r="I733" s="64"/>
    </row>
    <row r="734" spans="9:9" ht="24.95" customHeight="1" x14ac:dyDescent="0.15">
      <c r="I734" s="64"/>
    </row>
    <row r="735" spans="9:9" ht="24.95" customHeight="1" x14ac:dyDescent="0.15">
      <c r="I735" s="64"/>
    </row>
    <row r="736" spans="9:9" ht="24.95" customHeight="1" x14ac:dyDescent="0.15">
      <c r="I736" s="64"/>
    </row>
    <row r="737" spans="9:9" ht="24.95" customHeight="1" x14ac:dyDescent="0.15">
      <c r="I737" s="64"/>
    </row>
    <row r="738" spans="9:9" ht="24.95" customHeight="1" x14ac:dyDescent="0.15">
      <c r="I738" s="64"/>
    </row>
    <row r="739" spans="9:9" ht="24.95" customHeight="1" x14ac:dyDescent="0.15">
      <c r="I739" s="64"/>
    </row>
    <row r="740" spans="9:9" ht="24.95" customHeight="1" x14ac:dyDescent="0.15">
      <c r="I740" s="64"/>
    </row>
    <row r="741" spans="9:9" ht="24.95" customHeight="1" x14ac:dyDescent="0.15">
      <c r="I741" s="64"/>
    </row>
    <row r="742" spans="9:9" ht="24.95" customHeight="1" x14ac:dyDescent="0.15">
      <c r="I742" s="64"/>
    </row>
    <row r="743" spans="9:9" ht="24.95" customHeight="1" x14ac:dyDescent="0.15">
      <c r="I743" s="64"/>
    </row>
    <row r="744" spans="9:9" ht="24.95" customHeight="1" x14ac:dyDescent="0.15">
      <c r="I744" s="64"/>
    </row>
    <row r="745" spans="9:9" ht="24.95" customHeight="1" x14ac:dyDescent="0.15">
      <c r="I745" s="64"/>
    </row>
    <row r="746" spans="9:9" ht="24.95" customHeight="1" x14ac:dyDescent="0.15">
      <c r="I746" s="64"/>
    </row>
    <row r="747" spans="9:9" ht="24.95" customHeight="1" x14ac:dyDescent="0.15">
      <c r="I747" s="64"/>
    </row>
    <row r="748" spans="9:9" ht="24.95" customHeight="1" x14ac:dyDescent="0.15">
      <c r="I748" s="64"/>
    </row>
    <row r="749" spans="9:9" ht="24.95" customHeight="1" x14ac:dyDescent="0.15">
      <c r="I749" s="64"/>
    </row>
    <row r="750" spans="9:9" ht="24.95" customHeight="1" x14ac:dyDescent="0.15">
      <c r="I750" s="64"/>
    </row>
    <row r="751" spans="9:9" ht="24.95" customHeight="1" x14ac:dyDescent="0.15">
      <c r="I751" s="64"/>
    </row>
    <row r="752" spans="9:9" ht="24.95" customHeight="1" x14ac:dyDescent="0.15">
      <c r="I752" s="64"/>
    </row>
    <row r="753" spans="9:9" ht="24.95" customHeight="1" x14ac:dyDescent="0.15">
      <c r="I753" s="64"/>
    </row>
    <row r="754" spans="9:9" ht="24.95" customHeight="1" x14ac:dyDescent="0.15">
      <c r="I754" s="64"/>
    </row>
    <row r="755" spans="9:9" ht="24.95" customHeight="1" x14ac:dyDescent="0.15">
      <c r="I755" s="64"/>
    </row>
    <row r="756" spans="9:9" ht="24.95" customHeight="1" x14ac:dyDescent="0.15">
      <c r="I756" s="64"/>
    </row>
    <row r="757" spans="9:9" ht="24.95" customHeight="1" x14ac:dyDescent="0.15">
      <c r="I757" s="64"/>
    </row>
    <row r="758" spans="9:9" ht="24.95" customHeight="1" x14ac:dyDescent="0.15">
      <c r="I758" s="64"/>
    </row>
    <row r="759" spans="9:9" ht="24.95" customHeight="1" x14ac:dyDescent="0.15">
      <c r="I759" s="64"/>
    </row>
    <row r="760" spans="9:9" ht="24.95" customHeight="1" x14ac:dyDescent="0.15">
      <c r="I760" s="64"/>
    </row>
    <row r="761" spans="9:9" ht="24.95" customHeight="1" x14ac:dyDescent="0.15">
      <c r="I761" s="64"/>
    </row>
    <row r="762" spans="9:9" ht="24.95" customHeight="1" x14ac:dyDescent="0.15">
      <c r="I762" s="64"/>
    </row>
    <row r="763" spans="9:9" ht="24.95" customHeight="1" x14ac:dyDescent="0.15">
      <c r="I763" s="64"/>
    </row>
    <row r="764" spans="9:9" ht="24.95" customHeight="1" x14ac:dyDescent="0.15">
      <c r="I764" s="64"/>
    </row>
    <row r="765" spans="9:9" ht="24.95" customHeight="1" x14ac:dyDescent="0.15">
      <c r="I765" s="64"/>
    </row>
    <row r="766" spans="9:9" ht="24.95" customHeight="1" x14ac:dyDescent="0.15">
      <c r="I766" s="64"/>
    </row>
    <row r="767" spans="9:9" ht="24.95" customHeight="1" x14ac:dyDescent="0.15">
      <c r="I767" s="64"/>
    </row>
    <row r="768" spans="9:9" ht="24.95" customHeight="1" x14ac:dyDescent="0.15">
      <c r="I768" s="64"/>
    </row>
    <row r="769" spans="9:9" ht="24.95" customHeight="1" x14ac:dyDescent="0.15">
      <c r="I769" s="64"/>
    </row>
    <row r="770" spans="9:9" ht="24.95" customHeight="1" x14ac:dyDescent="0.15">
      <c r="I770" s="64"/>
    </row>
    <row r="771" spans="9:9" ht="24.95" customHeight="1" x14ac:dyDescent="0.15">
      <c r="I771" s="64"/>
    </row>
    <row r="772" spans="9:9" ht="24.95" customHeight="1" x14ac:dyDescent="0.15">
      <c r="I772" s="64"/>
    </row>
    <row r="773" spans="9:9" ht="24.95" customHeight="1" x14ac:dyDescent="0.15">
      <c r="I773" s="64"/>
    </row>
    <row r="774" spans="9:9" ht="24.95" customHeight="1" x14ac:dyDescent="0.15">
      <c r="I774" s="64"/>
    </row>
    <row r="775" spans="9:9" ht="24.95" customHeight="1" x14ac:dyDescent="0.15">
      <c r="I775" s="64"/>
    </row>
    <row r="776" spans="9:9" ht="24.95" customHeight="1" x14ac:dyDescent="0.15">
      <c r="I776" s="64"/>
    </row>
    <row r="777" spans="9:9" ht="24.95" customHeight="1" x14ac:dyDescent="0.15">
      <c r="I777" s="64"/>
    </row>
    <row r="778" spans="9:9" ht="24.95" customHeight="1" x14ac:dyDescent="0.15">
      <c r="I778" s="64"/>
    </row>
    <row r="779" spans="9:9" ht="24.95" customHeight="1" x14ac:dyDescent="0.15">
      <c r="I779" s="64"/>
    </row>
    <row r="780" spans="9:9" ht="24.95" customHeight="1" x14ac:dyDescent="0.15">
      <c r="I780" s="64"/>
    </row>
    <row r="781" spans="9:9" ht="24.95" customHeight="1" x14ac:dyDescent="0.15">
      <c r="I781" s="64"/>
    </row>
    <row r="782" spans="9:9" ht="24.95" customHeight="1" x14ac:dyDescent="0.15">
      <c r="I782" s="64"/>
    </row>
    <row r="783" spans="9:9" ht="24.95" customHeight="1" x14ac:dyDescent="0.15">
      <c r="I783" s="64"/>
    </row>
    <row r="784" spans="9:9" ht="24.95" customHeight="1" x14ac:dyDescent="0.15">
      <c r="I784" s="64"/>
    </row>
    <row r="785" spans="9:9" ht="24.95" customHeight="1" x14ac:dyDescent="0.15">
      <c r="I785" s="64"/>
    </row>
    <row r="786" spans="9:9" ht="24.95" customHeight="1" x14ac:dyDescent="0.15">
      <c r="I786" s="64"/>
    </row>
    <row r="787" spans="9:9" ht="24.95" customHeight="1" x14ac:dyDescent="0.15">
      <c r="I787" s="64"/>
    </row>
    <row r="788" spans="9:9" ht="24.95" customHeight="1" x14ac:dyDescent="0.15">
      <c r="I788" s="64"/>
    </row>
    <row r="789" spans="9:9" ht="24.95" customHeight="1" x14ac:dyDescent="0.15">
      <c r="I789" s="64"/>
    </row>
    <row r="790" spans="9:9" ht="24.95" customHeight="1" x14ac:dyDescent="0.15">
      <c r="I790" s="64"/>
    </row>
    <row r="791" spans="9:9" ht="24.95" customHeight="1" x14ac:dyDescent="0.15">
      <c r="I791" s="64"/>
    </row>
    <row r="792" spans="9:9" ht="24.95" customHeight="1" x14ac:dyDescent="0.15">
      <c r="I792" s="64"/>
    </row>
    <row r="793" spans="9:9" ht="24.95" customHeight="1" x14ac:dyDescent="0.15">
      <c r="I793" s="64"/>
    </row>
    <row r="794" spans="9:9" ht="24.95" customHeight="1" x14ac:dyDescent="0.15">
      <c r="I794" s="64"/>
    </row>
    <row r="795" spans="9:9" ht="24.95" customHeight="1" x14ac:dyDescent="0.15">
      <c r="I795" s="64"/>
    </row>
    <row r="796" spans="9:9" ht="24.95" customHeight="1" x14ac:dyDescent="0.15">
      <c r="I796" s="64"/>
    </row>
    <row r="797" spans="9:9" ht="24.95" customHeight="1" x14ac:dyDescent="0.15">
      <c r="I797" s="64"/>
    </row>
    <row r="798" spans="9:9" ht="24.95" customHeight="1" x14ac:dyDescent="0.15">
      <c r="I798" s="64"/>
    </row>
    <row r="799" spans="9:9" ht="24.95" customHeight="1" x14ac:dyDescent="0.15">
      <c r="I799" s="64"/>
    </row>
    <row r="800" spans="9:9" ht="24.95" customHeight="1" x14ac:dyDescent="0.15">
      <c r="I800" s="64"/>
    </row>
    <row r="801" spans="9:9" ht="24.95" customHeight="1" x14ac:dyDescent="0.15">
      <c r="I801" s="64"/>
    </row>
    <row r="802" spans="9:9" ht="24.95" customHeight="1" x14ac:dyDescent="0.15">
      <c r="I802" s="64"/>
    </row>
    <row r="803" spans="9:9" ht="24.95" customHeight="1" x14ac:dyDescent="0.15">
      <c r="I803" s="64"/>
    </row>
    <row r="804" spans="9:9" ht="24.95" customHeight="1" x14ac:dyDescent="0.15">
      <c r="I804" s="64"/>
    </row>
    <row r="805" spans="9:9" ht="24.95" customHeight="1" x14ac:dyDescent="0.15">
      <c r="I805" s="64"/>
    </row>
    <row r="806" spans="9:9" ht="24.95" customHeight="1" x14ac:dyDescent="0.15">
      <c r="I806" s="64"/>
    </row>
    <row r="807" spans="9:9" ht="24.95" customHeight="1" x14ac:dyDescent="0.15">
      <c r="I807" s="64"/>
    </row>
    <row r="808" spans="9:9" ht="24.95" customHeight="1" x14ac:dyDescent="0.15">
      <c r="I808" s="64"/>
    </row>
    <row r="809" spans="9:9" ht="24.95" customHeight="1" x14ac:dyDescent="0.15">
      <c r="I809" s="64"/>
    </row>
    <row r="810" spans="9:9" ht="24.95" customHeight="1" x14ac:dyDescent="0.15">
      <c r="I810" s="64"/>
    </row>
    <row r="811" spans="9:9" ht="24.95" customHeight="1" x14ac:dyDescent="0.15">
      <c r="I811" s="64"/>
    </row>
    <row r="812" spans="9:9" ht="24.95" customHeight="1" x14ac:dyDescent="0.15">
      <c r="I812" s="64"/>
    </row>
    <row r="813" spans="9:9" ht="24.95" customHeight="1" x14ac:dyDescent="0.15">
      <c r="I813" s="64"/>
    </row>
    <row r="814" spans="9:9" ht="24.95" customHeight="1" x14ac:dyDescent="0.15">
      <c r="I814" s="64"/>
    </row>
    <row r="815" spans="9:9" ht="24.95" customHeight="1" x14ac:dyDescent="0.15">
      <c r="I815" s="64"/>
    </row>
    <row r="816" spans="9:9" ht="24.95" customHeight="1" x14ac:dyDescent="0.15">
      <c r="I816" s="64"/>
    </row>
    <row r="817" spans="9:9" ht="24.95" customHeight="1" x14ac:dyDescent="0.15">
      <c r="I817" s="64"/>
    </row>
    <row r="818" spans="9:9" ht="24.95" customHeight="1" x14ac:dyDescent="0.15">
      <c r="I818" s="64"/>
    </row>
    <row r="819" spans="9:9" ht="24.95" customHeight="1" x14ac:dyDescent="0.15">
      <c r="I819" s="64"/>
    </row>
    <row r="820" spans="9:9" ht="24.95" customHeight="1" x14ac:dyDescent="0.15">
      <c r="I820" s="64"/>
    </row>
    <row r="821" spans="9:9" ht="24.95" customHeight="1" x14ac:dyDescent="0.15">
      <c r="I821" s="64"/>
    </row>
    <row r="822" spans="9:9" ht="24.95" customHeight="1" x14ac:dyDescent="0.15">
      <c r="I822" s="64"/>
    </row>
    <row r="823" spans="9:9" ht="24.95" customHeight="1" x14ac:dyDescent="0.15">
      <c r="I823" s="64"/>
    </row>
    <row r="824" spans="9:9" ht="24.95" customHeight="1" x14ac:dyDescent="0.15">
      <c r="I824" s="64"/>
    </row>
    <row r="825" spans="9:9" ht="24.95" customHeight="1" x14ac:dyDescent="0.15">
      <c r="I825" s="64"/>
    </row>
    <row r="826" spans="9:9" ht="24.95" customHeight="1" x14ac:dyDescent="0.15">
      <c r="I826" s="64"/>
    </row>
    <row r="827" spans="9:9" ht="24.95" customHeight="1" x14ac:dyDescent="0.15">
      <c r="I827" s="64"/>
    </row>
    <row r="828" spans="9:9" ht="24.95" customHeight="1" x14ac:dyDescent="0.15">
      <c r="I828" s="64"/>
    </row>
    <row r="829" spans="9:9" ht="24.95" customHeight="1" x14ac:dyDescent="0.15">
      <c r="I829" s="64"/>
    </row>
    <row r="830" spans="9:9" ht="24.95" customHeight="1" x14ac:dyDescent="0.15">
      <c r="I830" s="64"/>
    </row>
    <row r="831" spans="9:9" ht="24.95" customHeight="1" x14ac:dyDescent="0.15">
      <c r="I831" s="64"/>
    </row>
    <row r="832" spans="9:9" ht="24.95" customHeight="1" x14ac:dyDescent="0.15">
      <c r="I832" s="64"/>
    </row>
    <row r="833" spans="9:9" ht="24.95" customHeight="1" x14ac:dyDescent="0.15">
      <c r="I833" s="64"/>
    </row>
    <row r="834" spans="9:9" ht="24.95" customHeight="1" x14ac:dyDescent="0.15">
      <c r="I834" s="64"/>
    </row>
    <row r="835" spans="9:9" ht="24.95" customHeight="1" x14ac:dyDescent="0.15">
      <c r="I835" s="64"/>
    </row>
    <row r="836" spans="9:9" ht="24.95" customHeight="1" x14ac:dyDescent="0.15">
      <c r="I836" s="64"/>
    </row>
    <row r="837" spans="9:9" ht="24.95" customHeight="1" x14ac:dyDescent="0.15">
      <c r="I837" s="64"/>
    </row>
    <row r="838" spans="9:9" ht="24.95" customHeight="1" x14ac:dyDescent="0.15">
      <c r="I838" s="64"/>
    </row>
    <row r="839" spans="9:9" ht="24.95" customHeight="1" x14ac:dyDescent="0.15">
      <c r="I839" s="64"/>
    </row>
    <row r="840" spans="9:9" ht="24.95" customHeight="1" x14ac:dyDescent="0.15">
      <c r="I840" s="64"/>
    </row>
    <row r="841" spans="9:9" ht="24.95" customHeight="1" x14ac:dyDescent="0.15">
      <c r="I841" s="64"/>
    </row>
    <row r="842" spans="9:9" ht="24.95" customHeight="1" x14ac:dyDescent="0.15">
      <c r="I842" s="64"/>
    </row>
    <row r="843" spans="9:9" ht="24.95" customHeight="1" x14ac:dyDescent="0.15">
      <c r="I843" s="64"/>
    </row>
    <row r="844" spans="9:9" ht="24.95" customHeight="1" x14ac:dyDescent="0.15">
      <c r="I844" s="64"/>
    </row>
    <row r="845" spans="9:9" ht="24.95" customHeight="1" x14ac:dyDescent="0.15">
      <c r="I845" s="64"/>
    </row>
    <row r="846" spans="9:9" ht="24.95" customHeight="1" x14ac:dyDescent="0.15">
      <c r="I846" s="64"/>
    </row>
    <row r="847" spans="9:9" ht="24.95" customHeight="1" x14ac:dyDescent="0.15">
      <c r="I847" s="64"/>
    </row>
    <row r="848" spans="9:9" ht="24.95" customHeight="1" x14ac:dyDescent="0.15">
      <c r="I848" s="64"/>
    </row>
    <row r="849" spans="9:9" ht="24.95" customHeight="1" x14ac:dyDescent="0.15">
      <c r="I849" s="64"/>
    </row>
    <row r="850" spans="9:9" ht="24.95" customHeight="1" x14ac:dyDescent="0.15">
      <c r="I850" s="64"/>
    </row>
    <row r="851" spans="9:9" ht="24.95" customHeight="1" x14ac:dyDescent="0.15">
      <c r="I851" s="64"/>
    </row>
    <row r="852" spans="9:9" ht="24.95" customHeight="1" x14ac:dyDescent="0.15">
      <c r="I852" s="64"/>
    </row>
    <row r="853" spans="9:9" ht="24.95" customHeight="1" x14ac:dyDescent="0.15">
      <c r="I853" s="64"/>
    </row>
    <row r="854" spans="9:9" ht="24.95" customHeight="1" x14ac:dyDescent="0.15">
      <c r="I854" s="64"/>
    </row>
    <row r="855" spans="9:9" ht="24.95" customHeight="1" x14ac:dyDescent="0.15">
      <c r="I855" s="64"/>
    </row>
    <row r="856" spans="9:9" ht="24.95" customHeight="1" x14ac:dyDescent="0.15">
      <c r="I856" s="64"/>
    </row>
    <row r="857" spans="9:9" ht="24.95" customHeight="1" x14ac:dyDescent="0.15">
      <c r="I857" s="64"/>
    </row>
    <row r="858" spans="9:9" ht="24.95" customHeight="1" x14ac:dyDescent="0.15">
      <c r="I858" s="64"/>
    </row>
    <row r="859" spans="9:9" ht="24.95" customHeight="1" x14ac:dyDescent="0.15">
      <c r="I859" s="64"/>
    </row>
    <row r="860" spans="9:9" ht="24.95" customHeight="1" x14ac:dyDescent="0.15">
      <c r="I860" s="64"/>
    </row>
    <row r="861" spans="9:9" ht="24.95" customHeight="1" x14ac:dyDescent="0.15">
      <c r="I861" s="64"/>
    </row>
    <row r="862" spans="9:9" ht="24.95" customHeight="1" x14ac:dyDescent="0.15">
      <c r="I862" s="64"/>
    </row>
    <row r="863" spans="9:9" ht="24.95" customHeight="1" x14ac:dyDescent="0.15">
      <c r="I863" s="64"/>
    </row>
    <row r="864" spans="9:9" ht="24.95" customHeight="1" x14ac:dyDescent="0.15">
      <c r="I864" s="64"/>
    </row>
    <row r="865" spans="9:9" ht="24.95" customHeight="1" x14ac:dyDescent="0.15">
      <c r="I865" s="64"/>
    </row>
    <row r="866" spans="9:9" ht="24.95" customHeight="1" x14ac:dyDescent="0.15">
      <c r="I866" s="64"/>
    </row>
    <row r="867" spans="9:9" ht="24.95" customHeight="1" x14ac:dyDescent="0.15">
      <c r="I867" s="64"/>
    </row>
    <row r="868" spans="9:9" ht="24.95" customHeight="1" x14ac:dyDescent="0.15">
      <c r="I868" s="64"/>
    </row>
    <row r="869" spans="9:9" ht="24.95" customHeight="1" x14ac:dyDescent="0.15">
      <c r="I869" s="64"/>
    </row>
    <row r="870" spans="9:9" ht="24.95" customHeight="1" x14ac:dyDescent="0.15">
      <c r="I870" s="64"/>
    </row>
    <row r="871" spans="9:9" ht="24.95" customHeight="1" x14ac:dyDescent="0.15">
      <c r="I871" s="64"/>
    </row>
    <row r="872" spans="9:9" ht="24.95" customHeight="1" x14ac:dyDescent="0.15">
      <c r="I872" s="64"/>
    </row>
    <row r="873" spans="9:9" ht="24.95" customHeight="1" x14ac:dyDescent="0.15">
      <c r="I873" s="64"/>
    </row>
    <row r="874" spans="9:9" ht="24.95" customHeight="1" x14ac:dyDescent="0.15">
      <c r="I874" s="64"/>
    </row>
    <row r="875" spans="9:9" ht="24.95" customHeight="1" x14ac:dyDescent="0.15">
      <c r="I875" s="64"/>
    </row>
    <row r="876" spans="9:9" ht="24.95" customHeight="1" x14ac:dyDescent="0.15">
      <c r="I876" s="64"/>
    </row>
    <row r="877" spans="9:9" ht="24.95" customHeight="1" x14ac:dyDescent="0.15">
      <c r="I877" s="64"/>
    </row>
    <row r="878" spans="9:9" ht="24.95" customHeight="1" x14ac:dyDescent="0.15">
      <c r="I878" s="64"/>
    </row>
    <row r="879" spans="9:9" ht="24.95" customHeight="1" x14ac:dyDescent="0.15">
      <c r="I879" s="64"/>
    </row>
    <row r="880" spans="9:9" ht="24.95" customHeight="1" x14ac:dyDescent="0.15">
      <c r="I880" s="64"/>
    </row>
    <row r="881" spans="9:9" ht="24.95" customHeight="1" x14ac:dyDescent="0.15">
      <c r="I881" s="64"/>
    </row>
    <row r="882" spans="9:9" ht="24.95" customHeight="1" x14ac:dyDescent="0.15">
      <c r="I882" s="64"/>
    </row>
    <row r="883" spans="9:9" ht="24.95" customHeight="1" x14ac:dyDescent="0.15">
      <c r="I883" s="64"/>
    </row>
    <row r="884" spans="9:9" ht="24.95" customHeight="1" x14ac:dyDescent="0.15">
      <c r="I884" s="64"/>
    </row>
    <row r="885" spans="9:9" ht="24.95" customHeight="1" x14ac:dyDescent="0.15">
      <c r="I885" s="64"/>
    </row>
    <row r="886" spans="9:9" ht="24.95" customHeight="1" x14ac:dyDescent="0.15">
      <c r="I886" s="64"/>
    </row>
    <row r="887" spans="9:9" ht="24.95" customHeight="1" x14ac:dyDescent="0.15">
      <c r="I887" s="64"/>
    </row>
    <row r="888" spans="9:9" ht="24.95" customHeight="1" x14ac:dyDescent="0.15">
      <c r="I888" s="64"/>
    </row>
    <row r="889" spans="9:9" ht="24.95" customHeight="1" x14ac:dyDescent="0.15">
      <c r="I889" s="64"/>
    </row>
    <row r="890" spans="9:9" ht="24.95" customHeight="1" x14ac:dyDescent="0.15">
      <c r="I890" s="64"/>
    </row>
    <row r="891" spans="9:9" ht="24.95" customHeight="1" x14ac:dyDescent="0.15">
      <c r="I891" s="64"/>
    </row>
    <row r="892" spans="9:9" ht="24.95" customHeight="1" x14ac:dyDescent="0.15">
      <c r="I892" s="64"/>
    </row>
    <row r="893" spans="9:9" ht="24.95" customHeight="1" x14ac:dyDescent="0.15">
      <c r="I893" s="64"/>
    </row>
    <row r="894" spans="9:9" ht="24.95" customHeight="1" x14ac:dyDescent="0.15">
      <c r="I894" s="64"/>
    </row>
    <row r="895" spans="9:9" ht="24.95" customHeight="1" x14ac:dyDescent="0.15">
      <c r="I895" s="64"/>
    </row>
    <row r="896" spans="9:9" ht="24.95" customHeight="1" x14ac:dyDescent="0.15">
      <c r="I896" s="64"/>
    </row>
    <row r="897" spans="9:9" ht="24.95" customHeight="1" x14ac:dyDescent="0.15">
      <c r="I897" s="64"/>
    </row>
    <row r="898" spans="9:9" ht="24.95" customHeight="1" x14ac:dyDescent="0.15">
      <c r="I898" s="64"/>
    </row>
    <row r="899" spans="9:9" ht="24.95" customHeight="1" x14ac:dyDescent="0.15">
      <c r="I899" s="64"/>
    </row>
    <row r="900" spans="9:9" ht="24.95" customHeight="1" x14ac:dyDescent="0.15">
      <c r="I900" s="64"/>
    </row>
    <row r="901" spans="9:9" ht="24.95" customHeight="1" x14ac:dyDescent="0.15">
      <c r="I901" s="64"/>
    </row>
    <row r="902" spans="9:9" ht="24.95" customHeight="1" x14ac:dyDescent="0.15">
      <c r="I902" s="64"/>
    </row>
    <row r="903" spans="9:9" ht="24.95" customHeight="1" x14ac:dyDescent="0.15">
      <c r="I903" s="64"/>
    </row>
    <row r="904" spans="9:9" ht="24.95" customHeight="1" x14ac:dyDescent="0.15">
      <c r="I904" s="64"/>
    </row>
    <row r="905" spans="9:9" ht="24.95" customHeight="1" x14ac:dyDescent="0.15">
      <c r="I905" s="64"/>
    </row>
    <row r="906" spans="9:9" ht="24.95" customHeight="1" x14ac:dyDescent="0.15">
      <c r="I906" s="64"/>
    </row>
    <row r="907" spans="9:9" ht="24.95" customHeight="1" x14ac:dyDescent="0.15">
      <c r="I907" s="64"/>
    </row>
    <row r="908" spans="9:9" ht="24.95" customHeight="1" x14ac:dyDescent="0.15">
      <c r="I908" s="64"/>
    </row>
    <row r="909" spans="9:9" ht="24.95" customHeight="1" x14ac:dyDescent="0.15">
      <c r="I909" s="64"/>
    </row>
    <row r="910" spans="9:9" ht="24.95" customHeight="1" x14ac:dyDescent="0.15">
      <c r="I910" s="64"/>
    </row>
    <row r="911" spans="9:9" ht="24.95" customHeight="1" x14ac:dyDescent="0.15">
      <c r="I911" s="64"/>
    </row>
    <row r="912" spans="9:9" ht="24.95" customHeight="1" x14ac:dyDescent="0.15">
      <c r="I912" s="64"/>
    </row>
    <row r="913" spans="9:9" ht="24.95" customHeight="1" x14ac:dyDescent="0.15">
      <c r="I913" s="64"/>
    </row>
    <row r="914" spans="9:9" ht="24.95" customHeight="1" x14ac:dyDescent="0.15">
      <c r="I914" s="64"/>
    </row>
    <row r="915" spans="9:9" ht="24.95" customHeight="1" x14ac:dyDescent="0.15">
      <c r="I915" s="64"/>
    </row>
    <row r="916" spans="9:9" ht="24.95" customHeight="1" x14ac:dyDescent="0.15">
      <c r="I916" s="64"/>
    </row>
    <row r="917" spans="9:9" ht="24.95" customHeight="1" x14ac:dyDescent="0.15">
      <c r="I917" s="64"/>
    </row>
    <row r="918" spans="9:9" ht="24.95" customHeight="1" x14ac:dyDescent="0.15">
      <c r="I918" s="64"/>
    </row>
    <row r="919" spans="9:9" ht="24.95" customHeight="1" x14ac:dyDescent="0.15">
      <c r="I919" s="64"/>
    </row>
    <row r="920" spans="9:9" ht="24.95" customHeight="1" x14ac:dyDescent="0.15">
      <c r="I920" s="64"/>
    </row>
    <row r="921" spans="9:9" ht="24.95" customHeight="1" x14ac:dyDescent="0.15">
      <c r="I921" s="64"/>
    </row>
    <row r="922" spans="9:9" ht="24.95" customHeight="1" x14ac:dyDescent="0.15">
      <c r="I922" s="64"/>
    </row>
    <row r="923" spans="9:9" ht="24.95" customHeight="1" x14ac:dyDescent="0.15">
      <c r="I923" s="64"/>
    </row>
    <row r="924" spans="9:9" ht="24.95" customHeight="1" x14ac:dyDescent="0.15">
      <c r="I924" s="64"/>
    </row>
    <row r="925" spans="9:9" ht="24.95" customHeight="1" x14ac:dyDescent="0.15">
      <c r="I925" s="64"/>
    </row>
    <row r="926" spans="9:9" ht="24.95" customHeight="1" x14ac:dyDescent="0.15">
      <c r="I926" s="64"/>
    </row>
    <row r="927" spans="9:9" ht="24.95" customHeight="1" x14ac:dyDescent="0.15">
      <c r="I927" s="64"/>
    </row>
    <row r="928" spans="9:9" ht="24.95" customHeight="1" x14ac:dyDescent="0.15">
      <c r="I928" s="64"/>
    </row>
    <row r="929" spans="9:9" ht="24.95" customHeight="1" x14ac:dyDescent="0.15">
      <c r="I929" s="64"/>
    </row>
    <row r="930" spans="9:9" ht="24.95" customHeight="1" x14ac:dyDescent="0.15">
      <c r="I930" s="64"/>
    </row>
    <row r="931" spans="9:9" ht="24.95" customHeight="1" x14ac:dyDescent="0.15">
      <c r="I931" s="64"/>
    </row>
    <row r="932" spans="9:9" ht="24.95" customHeight="1" x14ac:dyDescent="0.15">
      <c r="I932" s="64"/>
    </row>
    <row r="933" spans="9:9" ht="24.95" customHeight="1" x14ac:dyDescent="0.15">
      <c r="I933" s="64"/>
    </row>
    <row r="934" spans="9:9" ht="24.95" customHeight="1" x14ac:dyDescent="0.15">
      <c r="I934" s="64"/>
    </row>
    <row r="935" spans="9:9" ht="24.95" customHeight="1" x14ac:dyDescent="0.15">
      <c r="I935" s="64"/>
    </row>
    <row r="936" spans="9:9" ht="24.95" customHeight="1" x14ac:dyDescent="0.15">
      <c r="I936" s="64"/>
    </row>
    <row r="937" spans="9:9" ht="24.95" customHeight="1" x14ac:dyDescent="0.15">
      <c r="I937" s="64"/>
    </row>
    <row r="938" spans="9:9" ht="24.95" customHeight="1" x14ac:dyDescent="0.15">
      <c r="I938" s="64"/>
    </row>
    <row r="939" spans="9:9" ht="24.95" customHeight="1" x14ac:dyDescent="0.15">
      <c r="I939" s="64"/>
    </row>
    <row r="940" spans="9:9" ht="24.95" customHeight="1" x14ac:dyDescent="0.15">
      <c r="I940" s="64"/>
    </row>
    <row r="941" spans="9:9" ht="24.95" customHeight="1" x14ac:dyDescent="0.15">
      <c r="I941" s="64"/>
    </row>
    <row r="942" spans="9:9" ht="24.95" customHeight="1" x14ac:dyDescent="0.15">
      <c r="I942" s="64"/>
    </row>
    <row r="943" spans="9:9" ht="24.95" customHeight="1" x14ac:dyDescent="0.15">
      <c r="I943" s="64"/>
    </row>
    <row r="944" spans="9:9" ht="24.95" customHeight="1" x14ac:dyDescent="0.15">
      <c r="I944" s="64"/>
    </row>
    <row r="945" spans="9:9" ht="24.95" customHeight="1" x14ac:dyDescent="0.15">
      <c r="I945" s="64"/>
    </row>
    <row r="946" spans="9:9" ht="24.95" customHeight="1" x14ac:dyDescent="0.15">
      <c r="I946" s="64"/>
    </row>
    <row r="947" spans="9:9" ht="24.95" customHeight="1" x14ac:dyDescent="0.15">
      <c r="I947" s="64"/>
    </row>
    <row r="948" spans="9:9" ht="24.95" customHeight="1" x14ac:dyDescent="0.15">
      <c r="I948" s="64"/>
    </row>
    <row r="949" spans="9:9" ht="24.95" customHeight="1" x14ac:dyDescent="0.15">
      <c r="I949" s="64"/>
    </row>
    <row r="950" spans="9:9" ht="24.95" customHeight="1" x14ac:dyDescent="0.15">
      <c r="I950" s="64"/>
    </row>
    <row r="951" spans="9:9" ht="24.95" customHeight="1" x14ac:dyDescent="0.15">
      <c r="I951" s="64"/>
    </row>
    <row r="952" spans="9:9" ht="24.95" customHeight="1" x14ac:dyDescent="0.15">
      <c r="I952" s="64"/>
    </row>
    <row r="953" spans="9:9" ht="24.95" customHeight="1" x14ac:dyDescent="0.15">
      <c r="I953" s="64"/>
    </row>
    <row r="954" spans="9:9" ht="24.95" customHeight="1" x14ac:dyDescent="0.15">
      <c r="I954" s="64"/>
    </row>
    <row r="955" spans="9:9" ht="24.95" customHeight="1" x14ac:dyDescent="0.15">
      <c r="I955" s="64"/>
    </row>
    <row r="956" spans="9:9" ht="24.95" customHeight="1" x14ac:dyDescent="0.15">
      <c r="I956" s="64"/>
    </row>
    <row r="957" spans="9:9" ht="24.95" customHeight="1" x14ac:dyDescent="0.15">
      <c r="I957" s="64"/>
    </row>
    <row r="958" spans="9:9" ht="24.95" customHeight="1" x14ac:dyDescent="0.15">
      <c r="I958" s="64"/>
    </row>
    <row r="959" spans="9:9" ht="24.95" customHeight="1" x14ac:dyDescent="0.15">
      <c r="I959" s="64"/>
    </row>
    <row r="960" spans="9:9" ht="24.95" customHeight="1" x14ac:dyDescent="0.15">
      <c r="I960" s="64"/>
    </row>
    <row r="961" spans="9:9" ht="24.95" customHeight="1" x14ac:dyDescent="0.15">
      <c r="I961" s="64"/>
    </row>
    <row r="962" spans="9:9" ht="24.95" customHeight="1" x14ac:dyDescent="0.15">
      <c r="I962" s="64"/>
    </row>
    <row r="963" spans="9:9" ht="24.95" customHeight="1" x14ac:dyDescent="0.15">
      <c r="I963" s="64"/>
    </row>
    <row r="964" spans="9:9" ht="24.95" customHeight="1" x14ac:dyDescent="0.15">
      <c r="I964" s="64"/>
    </row>
    <row r="965" spans="9:9" ht="24.95" customHeight="1" x14ac:dyDescent="0.15">
      <c r="I965" s="64"/>
    </row>
    <row r="966" spans="9:9" ht="24.95" customHeight="1" x14ac:dyDescent="0.15">
      <c r="I966" s="64"/>
    </row>
    <row r="967" spans="9:9" ht="24.95" customHeight="1" x14ac:dyDescent="0.15">
      <c r="I967" s="64"/>
    </row>
    <row r="968" spans="9:9" ht="24.95" customHeight="1" x14ac:dyDescent="0.15">
      <c r="I968" s="64"/>
    </row>
    <row r="969" spans="9:9" ht="24.95" customHeight="1" x14ac:dyDescent="0.15">
      <c r="I969" s="64"/>
    </row>
    <row r="970" spans="9:9" ht="24.95" customHeight="1" x14ac:dyDescent="0.15">
      <c r="I970" s="64"/>
    </row>
    <row r="971" spans="9:9" ht="24.95" customHeight="1" x14ac:dyDescent="0.15">
      <c r="I971" s="64"/>
    </row>
    <row r="972" spans="9:9" ht="24.95" customHeight="1" x14ac:dyDescent="0.15">
      <c r="I972" s="64"/>
    </row>
    <row r="973" spans="9:9" ht="24.95" customHeight="1" x14ac:dyDescent="0.15">
      <c r="I973" s="64"/>
    </row>
    <row r="974" spans="9:9" ht="24.95" customHeight="1" x14ac:dyDescent="0.15">
      <c r="I974" s="64"/>
    </row>
    <row r="975" spans="9:9" ht="24.95" customHeight="1" x14ac:dyDescent="0.15">
      <c r="I975" s="64"/>
    </row>
    <row r="976" spans="9:9" ht="24.95" customHeight="1" x14ac:dyDescent="0.15">
      <c r="I976" s="64"/>
    </row>
    <row r="977" spans="9:9" ht="24.95" customHeight="1" x14ac:dyDescent="0.15">
      <c r="I977" s="64"/>
    </row>
    <row r="978" spans="9:9" ht="24.95" customHeight="1" x14ac:dyDescent="0.15">
      <c r="I978" s="64"/>
    </row>
    <row r="979" spans="9:9" ht="24.95" customHeight="1" x14ac:dyDescent="0.15">
      <c r="I979" s="64"/>
    </row>
    <row r="980" spans="9:9" ht="24.95" customHeight="1" x14ac:dyDescent="0.15">
      <c r="I980" s="64"/>
    </row>
    <row r="981" spans="9:9" ht="24.95" customHeight="1" x14ac:dyDescent="0.15">
      <c r="I981" s="64"/>
    </row>
    <row r="982" spans="9:9" ht="24.95" customHeight="1" x14ac:dyDescent="0.15">
      <c r="I982" s="64"/>
    </row>
    <row r="983" spans="9:9" ht="24.95" customHeight="1" x14ac:dyDescent="0.15">
      <c r="I983" s="64"/>
    </row>
    <row r="984" spans="9:9" ht="24.95" customHeight="1" x14ac:dyDescent="0.15">
      <c r="I984" s="64"/>
    </row>
    <row r="985" spans="9:9" ht="24.95" customHeight="1" x14ac:dyDescent="0.15">
      <c r="I985" s="64"/>
    </row>
    <row r="986" spans="9:9" ht="24.95" customHeight="1" x14ac:dyDescent="0.15">
      <c r="I986" s="64"/>
    </row>
    <row r="987" spans="9:9" ht="24.95" customHeight="1" x14ac:dyDescent="0.15">
      <c r="I987" s="64"/>
    </row>
    <row r="988" spans="9:9" ht="24.95" customHeight="1" x14ac:dyDescent="0.15">
      <c r="I988" s="64"/>
    </row>
    <row r="989" spans="9:9" ht="24.95" customHeight="1" x14ac:dyDescent="0.15">
      <c r="I989" s="64"/>
    </row>
    <row r="990" spans="9:9" ht="24.95" customHeight="1" x14ac:dyDescent="0.15">
      <c r="I990" s="64"/>
    </row>
    <row r="991" spans="9:9" ht="24.95" customHeight="1" x14ac:dyDescent="0.15">
      <c r="I991" s="64"/>
    </row>
    <row r="992" spans="9:9" ht="24.95" customHeight="1" x14ac:dyDescent="0.15">
      <c r="I992" s="64"/>
    </row>
    <row r="993" spans="9:9" ht="24.95" customHeight="1" x14ac:dyDescent="0.15">
      <c r="I993" s="64"/>
    </row>
    <row r="994" spans="9:9" ht="24.95" customHeight="1" x14ac:dyDescent="0.15">
      <c r="I994" s="64"/>
    </row>
    <row r="995" spans="9:9" ht="24.95" customHeight="1" x14ac:dyDescent="0.15">
      <c r="I995" s="64"/>
    </row>
    <row r="996" spans="9:9" ht="24.95" customHeight="1" x14ac:dyDescent="0.15">
      <c r="I996" s="64"/>
    </row>
    <row r="997" spans="9:9" ht="24.95" customHeight="1" x14ac:dyDescent="0.15">
      <c r="I997" s="64"/>
    </row>
    <row r="998" spans="9:9" ht="24.95" customHeight="1" x14ac:dyDescent="0.15">
      <c r="I998" s="64"/>
    </row>
    <row r="999" spans="9:9" ht="24.95" customHeight="1" x14ac:dyDescent="0.15">
      <c r="I999" s="64"/>
    </row>
    <row r="1000" spans="9:9" ht="24.95" customHeight="1" x14ac:dyDescent="0.15">
      <c r="I1000" s="64"/>
    </row>
    <row r="1001" spans="9:9" ht="24.95" customHeight="1" x14ac:dyDescent="0.15">
      <c r="I1001" s="64"/>
    </row>
    <row r="1002" spans="9:9" ht="24.95" customHeight="1" x14ac:dyDescent="0.15">
      <c r="I1002" s="64"/>
    </row>
    <row r="1003" spans="9:9" ht="24.95" customHeight="1" x14ac:dyDescent="0.15">
      <c r="I1003" s="64"/>
    </row>
    <row r="1004" spans="9:9" ht="24.95" customHeight="1" x14ac:dyDescent="0.15">
      <c r="I1004" s="64"/>
    </row>
    <row r="1005" spans="9:9" ht="24.95" customHeight="1" x14ac:dyDescent="0.15">
      <c r="I1005" s="64"/>
    </row>
    <row r="1006" spans="9:9" ht="24.95" customHeight="1" x14ac:dyDescent="0.15">
      <c r="I1006" s="64"/>
    </row>
    <row r="1007" spans="9:9" ht="24.95" customHeight="1" x14ac:dyDescent="0.15">
      <c r="I1007" s="64"/>
    </row>
    <row r="1008" spans="9:9" ht="24.95" customHeight="1" x14ac:dyDescent="0.15">
      <c r="I1008" s="64"/>
    </row>
    <row r="1009" spans="9:9" ht="24.95" customHeight="1" x14ac:dyDescent="0.15">
      <c r="I1009" s="64"/>
    </row>
    <row r="1010" spans="9:9" ht="24.95" customHeight="1" x14ac:dyDescent="0.15">
      <c r="I1010" s="64"/>
    </row>
    <row r="1011" spans="9:9" ht="24.95" customHeight="1" x14ac:dyDescent="0.15">
      <c r="I1011" s="64"/>
    </row>
    <row r="1012" spans="9:9" ht="24.95" customHeight="1" x14ac:dyDescent="0.15">
      <c r="I1012" s="64"/>
    </row>
    <row r="1013" spans="9:9" ht="24.95" customHeight="1" x14ac:dyDescent="0.15">
      <c r="I1013" s="64"/>
    </row>
    <row r="1014" spans="9:9" ht="24.95" customHeight="1" x14ac:dyDescent="0.15">
      <c r="I1014" s="64"/>
    </row>
    <row r="1015" spans="9:9" ht="24.95" customHeight="1" x14ac:dyDescent="0.15">
      <c r="I1015" s="64"/>
    </row>
    <row r="1016" spans="9:9" ht="24.95" customHeight="1" x14ac:dyDescent="0.15">
      <c r="I1016" s="64"/>
    </row>
    <row r="1017" spans="9:9" ht="24.95" customHeight="1" x14ac:dyDescent="0.15">
      <c r="I1017" s="64"/>
    </row>
    <row r="1018" spans="9:9" ht="24.95" customHeight="1" x14ac:dyDescent="0.15">
      <c r="I1018" s="64"/>
    </row>
    <row r="1019" spans="9:9" ht="24.95" customHeight="1" x14ac:dyDescent="0.15">
      <c r="I1019" s="64"/>
    </row>
    <row r="1020" spans="9:9" ht="24.95" customHeight="1" x14ac:dyDescent="0.15">
      <c r="I1020" s="64"/>
    </row>
    <row r="1021" spans="9:9" ht="24.95" customHeight="1" x14ac:dyDescent="0.15">
      <c r="I1021" s="64"/>
    </row>
    <row r="1022" spans="9:9" ht="24.95" customHeight="1" x14ac:dyDescent="0.15">
      <c r="I1022" s="64"/>
    </row>
    <row r="1023" spans="9:9" ht="24.95" customHeight="1" x14ac:dyDescent="0.15">
      <c r="I1023" s="64"/>
    </row>
    <row r="1024" spans="9:9" ht="24.95" customHeight="1" x14ac:dyDescent="0.15">
      <c r="I1024" s="64"/>
    </row>
    <row r="1025" spans="9:9" ht="24.95" customHeight="1" x14ac:dyDescent="0.15">
      <c r="I1025" s="64"/>
    </row>
    <row r="1026" spans="9:9" ht="24.95" customHeight="1" x14ac:dyDescent="0.15">
      <c r="I1026" s="64"/>
    </row>
    <row r="1027" spans="9:9" ht="24.95" customHeight="1" x14ac:dyDescent="0.15">
      <c r="I1027" s="64"/>
    </row>
    <row r="1028" spans="9:9" ht="24.95" customHeight="1" x14ac:dyDescent="0.15">
      <c r="I1028" s="64"/>
    </row>
    <row r="1029" spans="9:9" ht="24.95" customHeight="1" x14ac:dyDescent="0.15">
      <c r="I1029" s="64"/>
    </row>
    <row r="1030" spans="9:9" ht="24.95" customHeight="1" x14ac:dyDescent="0.15">
      <c r="I1030" s="64"/>
    </row>
    <row r="1031" spans="9:9" ht="24.95" customHeight="1" x14ac:dyDescent="0.15">
      <c r="I1031" s="64"/>
    </row>
    <row r="1032" spans="9:9" ht="24.95" customHeight="1" x14ac:dyDescent="0.15">
      <c r="I1032" s="64"/>
    </row>
    <row r="1033" spans="9:9" ht="24.95" customHeight="1" x14ac:dyDescent="0.15">
      <c r="I1033" s="64"/>
    </row>
    <row r="1034" spans="9:9" ht="24.95" customHeight="1" x14ac:dyDescent="0.15">
      <c r="I1034" s="64"/>
    </row>
    <row r="1035" spans="9:9" ht="24.95" customHeight="1" x14ac:dyDescent="0.15">
      <c r="I1035" s="64"/>
    </row>
    <row r="1036" spans="9:9" ht="24.95" customHeight="1" x14ac:dyDescent="0.15">
      <c r="I1036" s="64"/>
    </row>
    <row r="1037" spans="9:9" ht="24.95" customHeight="1" x14ac:dyDescent="0.15">
      <c r="I1037" s="64"/>
    </row>
    <row r="1038" spans="9:9" ht="24.95" customHeight="1" x14ac:dyDescent="0.15">
      <c r="I1038" s="64"/>
    </row>
    <row r="1039" spans="9:9" ht="24.95" customHeight="1" x14ac:dyDescent="0.15">
      <c r="I1039" s="64"/>
    </row>
    <row r="1040" spans="9:9" ht="24.95" customHeight="1" x14ac:dyDescent="0.15">
      <c r="I1040" s="64"/>
    </row>
    <row r="1041" spans="9:9" ht="24.95" customHeight="1" x14ac:dyDescent="0.15">
      <c r="I1041" s="64"/>
    </row>
    <row r="1042" spans="9:9" ht="24.95" customHeight="1" x14ac:dyDescent="0.15">
      <c r="I1042" s="64"/>
    </row>
    <row r="1043" spans="9:9" ht="24.95" customHeight="1" x14ac:dyDescent="0.15">
      <c r="I1043" s="64"/>
    </row>
    <row r="1044" spans="9:9" ht="24.95" customHeight="1" x14ac:dyDescent="0.15">
      <c r="I1044" s="64"/>
    </row>
    <row r="1045" spans="9:9" ht="24.95" customHeight="1" x14ac:dyDescent="0.15">
      <c r="I1045" s="64"/>
    </row>
    <row r="1046" spans="9:9" ht="24.95" customHeight="1" x14ac:dyDescent="0.15">
      <c r="I1046" s="64"/>
    </row>
    <row r="1047" spans="9:9" ht="24.95" customHeight="1" x14ac:dyDescent="0.15">
      <c r="I1047" s="64"/>
    </row>
    <row r="1048" spans="9:9" ht="24.95" customHeight="1" x14ac:dyDescent="0.15">
      <c r="I1048" s="64"/>
    </row>
    <row r="1049" spans="9:9" ht="24.95" customHeight="1" x14ac:dyDescent="0.15">
      <c r="I1049" s="64"/>
    </row>
    <row r="1050" spans="9:9" ht="24.95" customHeight="1" x14ac:dyDescent="0.15">
      <c r="I1050" s="64"/>
    </row>
    <row r="1051" spans="9:9" ht="24.95" customHeight="1" x14ac:dyDescent="0.15">
      <c r="I1051" s="64"/>
    </row>
    <row r="1052" spans="9:9" ht="24.95" customHeight="1" x14ac:dyDescent="0.15">
      <c r="I1052" s="64"/>
    </row>
    <row r="1053" spans="9:9" ht="24.95" customHeight="1" x14ac:dyDescent="0.15">
      <c r="I1053" s="64"/>
    </row>
    <row r="1054" spans="9:9" ht="24.95" customHeight="1" x14ac:dyDescent="0.15">
      <c r="I1054" s="64"/>
    </row>
    <row r="1055" spans="9:9" ht="24.95" customHeight="1" x14ac:dyDescent="0.15">
      <c r="I1055" s="64"/>
    </row>
    <row r="1056" spans="9:9" ht="24.95" customHeight="1" x14ac:dyDescent="0.15">
      <c r="I1056" s="64"/>
    </row>
    <row r="1057" spans="9:9" ht="24.95" customHeight="1" x14ac:dyDescent="0.15">
      <c r="I1057" s="64"/>
    </row>
    <row r="1058" spans="9:9" ht="24.95" customHeight="1" x14ac:dyDescent="0.15">
      <c r="I1058" s="64"/>
    </row>
    <row r="1059" spans="9:9" ht="24.95" customHeight="1" x14ac:dyDescent="0.15">
      <c r="I1059" s="64"/>
    </row>
    <row r="1060" spans="9:9" ht="24.95" customHeight="1" x14ac:dyDescent="0.15">
      <c r="I1060" s="64"/>
    </row>
    <row r="1061" spans="9:9" ht="24.95" customHeight="1" x14ac:dyDescent="0.15">
      <c r="I1061" s="64"/>
    </row>
    <row r="1062" spans="9:9" ht="24.95" customHeight="1" x14ac:dyDescent="0.15">
      <c r="I1062" s="64"/>
    </row>
    <row r="1063" spans="9:9" ht="24.95" customHeight="1" x14ac:dyDescent="0.15">
      <c r="I1063" s="64"/>
    </row>
    <row r="1064" spans="9:9" ht="24.95" customHeight="1" x14ac:dyDescent="0.15">
      <c r="I1064" s="64"/>
    </row>
    <row r="1065" spans="9:9" ht="24.95" customHeight="1" x14ac:dyDescent="0.15">
      <c r="I1065" s="64"/>
    </row>
    <row r="1066" spans="9:9" ht="24.95" customHeight="1" x14ac:dyDescent="0.15">
      <c r="I1066" s="64"/>
    </row>
    <row r="1067" spans="9:9" ht="24.95" customHeight="1" x14ac:dyDescent="0.15">
      <c r="I1067" s="64"/>
    </row>
    <row r="1068" spans="9:9" ht="24.95" customHeight="1" x14ac:dyDescent="0.15">
      <c r="I1068" s="64"/>
    </row>
    <row r="1069" spans="9:9" ht="24.95" customHeight="1" x14ac:dyDescent="0.15">
      <c r="I1069" s="64"/>
    </row>
    <row r="1070" spans="9:9" ht="24.95" customHeight="1" x14ac:dyDescent="0.15">
      <c r="I1070" s="64"/>
    </row>
    <row r="1071" spans="9:9" ht="24.95" customHeight="1" x14ac:dyDescent="0.15">
      <c r="I1071" s="64"/>
    </row>
    <row r="1072" spans="9:9" ht="24.95" customHeight="1" x14ac:dyDescent="0.15">
      <c r="I1072" s="64"/>
    </row>
    <row r="1073" spans="9:9" ht="24.95" customHeight="1" x14ac:dyDescent="0.15">
      <c r="I1073" s="64"/>
    </row>
    <row r="1074" spans="9:9" ht="24.95" customHeight="1" x14ac:dyDescent="0.15">
      <c r="I1074" s="64"/>
    </row>
    <row r="1075" spans="9:9" ht="24.95" customHeight="1" x14ac:dyDescent="0.15">
      <c r="I1075" s="64"/>
    </row>
    <row r="1076" spans="9:9" ht="24.95" customHeight="1" x14ac:dyDescent="0.15">
      <c r="I1076" s="64"/>
    </row>
    <row r="1077" spans="9:9" ht="24.95" customHeight="1" x14ac:dyDescent="0.15">
      <c r="I1077" s="64"/>
    </row>
    <row r="1078" spans="9:9" ht="24.95" customHeight="1" x14ac:dyDescent="0.15">
      <c r="I1078" s="64"/>
    </row>
    <row r="1079" spans="9:9" ht="24.95" customHeight="1" x14ac:dyDescent="0.15">
      <c r="I1079" s="64"/>
    </row>
    <row r="1080" spans="9:9" ht="24.95" customHeight="1" x14ac:dyDescent="0.15">
      <c r="I1080" s="64"/>
    </row>
    <row r="1081" spans="9:9" ht="24.95" customHeight="1" x14ac:dyDescent="0.15">
      <c r="I1081" s="64"/>
    </row>
    <row r="1082" spans="9:9" ht="24.95" customHeight="1" x14ac:dyDescent="0.15">
      <c r="I1082" s="64"/>
    </row>
    <row r="1083" spans="9:9" ht="24.95" customHeight="1" x14ac:dyDescent="0.15">
      <c r="I1083" s="64"/>
    </row>
    <row r="1084" spans="9:9" ht="24.95" customHeight="1" x14ac:dyDescent="0.15">
      <c r="I1084" s="64"/>
    </row>
    <row r="1085" spans="9:9" ht="24.95" customHeight="1" x14ac:dyDescent="0.15">
      <c r="I1085" s="64"/>
    </row>
    <row r="1086" spans="9:9" ht="24.95" customHeight="1" x14ac:dyDescent="0.15">
      <c r="I1086" s="64"/>
    </row>
    <row r="1087" spans="9:9" ht="24.95" customHeight="1" x14ac:dyDescent="0.15">
      <c r="I1087" s="64"/>
    </row>
    <row r="1088" spans="9:9" ht="24.95" customHeight="1" x14ac:dyDescent="0.15">
      <c r="I1088" s="64"/>
    </row>
    <row r="1089" spans="9:9" ht="24.95" customHeight="1" x14ac:dyDescent="0.15">
      <c r="I1089" s="64"/>
    </row>
    <row r="1090" spans="9:9" ht="24.95" customHeight="1" x14ac:dyDescent="0.15">
      <c r="I1090" s="64"/>
    </row>
    <row r="1091" spans="9:9" ht="24.95" customHeight="1" x14ac:dyDescent="0.15">
      <c r="I1091" s="64"/>
    </row>
    <row r="1092" spans="9:9" ht="24.95" customHeight="1" x14ac:dyDescent="0.15">
      <c r="I1092" s="64"/>
    </row>
    <row r="1093" spans="9:9" ht="24.95" customHeight="1" x14ac:dyDescent="0.15">
      <c r="I1093" s="64"/>
    </row>
    <row r="1094" spans="9:9" ht="24.95" customHeight="1" x14ac:dyDescent="0.15">
      <c r="I1094" s="64"/>
    </row>
    <row r="1095" spans="9:9" ht="24.95" customHeight="1" x14ac:dyDescent="0.15">
      <c r="I1095" s="64"/>
    </row>
    <row r="1096" spans="9:9" ht="24.95" customHeight="1" x14ac:dyDescent="0.15">
      <c r="I1096" s="64"/>
    </row>
    <row r="1097" spans="9:9" ht="24.95" customHeight="1" x14ac:dyDescent="0.15">
      <c r="I1097" s="64"/>
    </row>
    <row r="1098" spans="9:9" ht="24.95" customHeight="1" x14ac:dyDescent="0.15">
      <c r="I1098" s="64"/>
    </row>
    <row r="1099" spans="9:9" ht="24.95" customHeight="1" x14ac:dyDescent="0.15">
      <c r="I1099" s="64"/>
    </row>
    <row r="1100" spans="9:9" ht="24.95" customHeight="1" x14ac:dyDescent="0.15">
      <c r="I1100" s="64"/>
    </row>
    <row r="1101" spans="9:9" ht="24.95" customHeight="1" x14ac:dyDescent="0.15">
      <c r="I1101" s="64"/>
    </row>
    <row r="1102" spans="9:9" ht="24.95" customHeight="1" x14ac:dyDescent="0.15">
      <c r="I1102" s="64"/>
    </row>
    <row r="1103" spans="9:9" ht="24.95" customHeight="1" x14ac:dyDescent="0.15">
      <c r="I1103" s="64"/>
    </row>
    <row r="1104" spans="9:9" ht="24.95" customHeight="1" x14ac:dyDescent="0.15">
      <c r="I1104" s="64"/>
    </row>
    <row r="1105" spans="9:9" ht="24.95" customHeight="1" x14ac:dyDescent="0.15">
      <c r="I1105" s="64"/>
    </row>
    <row r="1106" spans="9:9" ht="24.95" customHeight="1" x14ac:dyDescent="0.15">
      <c r="I1106" s="64"/>
    </row>
    <row r="1107" spans="9:9" ht="24.95" customHeight="1" x14ac:dyDescent="0.15">
      <c r="I1107" s="64"/>
    </row>
    <row r="1108" spans="9:9" ht="24.95" customHeight="1" x14ac:dyDescent="0.15">
      <c r="I1108" s="64"/>
    </row>
    <row r="1109" spans="9:9" ht="24.95" customHeight="1" x14ac:dyDescent="0.15">
      <c r="I1109" s="64"/>
    </row>
    <row r="1110" spans="9:9" ht="24.95" customHeight="1" x14ac:dyDescent="0.15">
      <c r="I1110" s="64"/>
    </row>
    <row r="1111" spans="9:9" ht="24.95" customHeight="1" x14ac:dyDescent="0.15">
      <c r="I1111" s="64"/>
    </row>
    <row r="1112" spans="9:9" ht="24.95" customHeight="1" x14ac:dyDescent="0.15">
      <c r="I1112" s="64"/>
    </row>
    <row r="1113" spans="9:9" ht="24.95" customHeight="1" x14ac:dyDescent="0.15">
      <c r="I1113" s="64"/>
    </row>
    <row r="1114" spans="9:9" ht="24.95" customHeight="1" x14ac:dyDescent="0.15">
      <c r="I1114" s="64"/>
    </row>
    <row r="1115" spans="9:9" ht="24.95" customHeight="1" x14ac:dyDescent="0.15">
      <c r="I1115" s="64"/>
    </row>
    <row r="1116" spans="9:9" ht="24.95" customHeight="1" x14ac:dyDescent="0.15">
      <c r="I1116" s="64"/>
    </row>
    <row r="1117" spans="9:9" ht="24.95" customHeight="1" x14ac:dyDescent="0.15">
      <c r="I1117" s="64"/>
    </row>
    <row r="1118" spans="9:9" ht="24.95" customHeight="1" x14ac:dyDescent="0.15">
      <c r="I1118" s="64"/>
    </row>
    <row r="1119" spans="9:9" ht="24.95" customHeight="1" x14ac:dyDescent="0.15">
      <c r="I1119" s="64"/>
    </row>
    <row r="1120" spans="9:9" ht="24.95" customHeight="1" x14ac:dyDescent="0.15">
      <c r="I1120" s="64"/>
    </row>
    <row r="1121" spans="9:9" ht="24.95" customHeight="1" x14ac:dyDescent="0.15">
      <c r="I1121" s="64"/>
    </row>
    <row r="1122" spans="9:9" ht="24.95" customHeight="1" x14ac:dyDescent="0.15">
      <c r="I1122" s="64"/>
    </row>
    <row r="1123" spans="9:9" ht="24.95" customHeight="1" x14ac:dyDescent="0.15">
      <c r="I1123" s="64"/>
    </row>
    <row r="1124" spans="9:9" ht="24.95" customHeight="1" x14ac:dyDescent="0.15">
      <c r="I1124" s="64"/>
    </row>
    <row r="1125" spans="9:9" ht="24.95" customHeight="1" x14ac:dyDescent="0.15">
      <c r="I1125" s="64"/>
    </row>
    <row r="1126" spans="9:9" ht="24.95" customHeight="1" x14ac:dyDescent="0.15">
      <c r="I1126" s="64"/>
    </row>
    <row r="1127" spans="9:9" ht="24.95" customHeight="1" x14ac:dyDescent="0.15">
      <c r="I1127" s="64"/>
    </row>
    <row r="1128" spans="9:9" ht="24.95" customHeight="1" x14ac:dyDescent="0.15">
      <c r="I1128" s="64"/>
    </row>
    <row r="1129" spans="9:9" ht="24.95" customHeight="1" x14ac:dyDescent="0.15">
      <c r="I1129" s="64"/>
    </row>
    <row r="1130" spans="9:9" ht="24.95" customHeight="1" x14ac:dyDescent="0.15">
      <c r="I1130" s="64"/>
    </row>
    <row r="1131" spans="9:9" ht="24.95" customHeight="1" x14ac:dyDescent="0.15">
      <c r="I1131" s="64"/>
    </row>
    <row r="1132" spans="9:9" ht="24.95" customHeight="1" x14ac:dyDescent="0.15">
      <c r="I1132" s="64"/>
    </row>
    <row r="1133" spans="9:9" ht="24.95" customHeight="1" x14ac:dyDescent="0.15">
      <c r="I1133" s="64"/>
    </row>
    <row r="1134" spans="9:9" ht="24.95" customHeight="1" x14ac:dyDescent="0.15">
      <c r="I1134" s="64"/>
    </row>
    <row r="1135" spans="9:9" ht="24.95" customHeight="1" x14ac:dyDescent="0.15">
      <c r="I1135" s="64"/>
    </row>
    <row r="1136" spans="9:9" ht="24.95" customHeight="1" x14ac:dyDescent="0.15">
      <c r="I1136" s="64"/>
    </row>
    <row r="1137" spans="9:9" ht="24.95" customHeight="1" x14ac:dyDescent="0.15">
      <c r="I1137" s="64"/>
    </row>
    <row r="1138" spans="9:9" ht="24.95" customHeight="1" x14ac:dyDescent="0.15">
      <c r="I1138" s="64"/>
    </row>
    <row r="1139" spans="9:9" ht="24.95" customHeight="1" x14ac:dyDescent="0.15">
      <c r="I1139" s="64"/>
    </row>
    <row r="1140" spans="9:9" ht="24.95" customHeight="1" x14ac:dyDescent="0.15">
      <c r="I1140" s="64"/>
    </row>
    <row r="1141" spans="9:9" ht="24.95" customHeight="1" x14ac:dyDescent="0.15">
      <c r="I1141" s="64"/>
    </row>
    <row r="1142" spans="9:9" ht="24.95" customHeight="1" x14ac:dyDescent="0.15">
      <c r="I1142" s="64"/>
    </row>
    <row r="1143" spans="9:9" ht="24.95" customHeight="1" x14ac:dyDescent="0.15">
      <c r="I1143" s="64"/>
    </row>
    <row r="1144" spans="9:9" ht="24.95" customHeight="1" x14ac:dyDescent="0.15">
      <c r="I1144" s="64"/>
    </row>
    <row r="1145" spans="9:9" ht="24.95" customHeight="1" x14ac:dyDescent="0.15">
      <c r="I1145" s="64"/>
    </row>
    <row r="1146" spans="9:9" ht="24.95" customHeight="1" x14ac:dyDescent="0.15">
      <c r="I1146" s="64"/>
    </row>
    <row r="1147" spans="9:9" ht="24.95" customHeight="1" x14ac:dyDescent="0.15">
      <c r="I1147" s="64"/>
    </row>
    <row r="1148" spans="9:9" ht="24.95" customHeight="1" x14ac:dyDescent="0.15">
      <c r="I1148" s="64"/>
    </row>
    <row r="1149" spans="9:9" ht="24.95" customHeight="1" x14ac:dyDescent="0.15">
      <c r="I1149" s="64"/>
    </row>
    <row r="1150" spans="9:9" ht="24.95" customHeight="1" x14ac:dyDescent="0.15">
      <c r="I1150" s="64"/>
    </row>
    <row r="1151" spans="9:9" ht="24.95" customHeight="1" x14ac:dyDescent="0.15">
      <c r="I1151" s="64"/>
    </row>
    <row r="1152" spans="9:9" ht="24.95" customHeight="1" x14ac:dyDescent="0.15">
      <c r="I1152" s="64"/>
    </row>
    <row r="1153" spans="9:9" ht="24.95" customHeight="1" x14ac:dyDescent="0.15">
      <c r="I1153" s="64"/>
    </row>
    <row r="1154" spans="9:9" ht="24.95" customHeight="1" x14ac:dyDescent="0.15">
      <c r="I1154" s="64"/>
    </row>
    <row r="1155" spans="9:9" ht="24.95" customHeight="1" x14ac:dyDescent="0.15">
      <c r="I1155" s="64"/>
    </row>
    <row r="1156" spans="9:9" ht="24.95" customHeight="1" x14ac:dyDescent="0.15">
      <c r="I1156" s="64"/>
    </row>
    <row r="1157" spans="9:9" ht="24.95" customHeight="1" x14ac:dyDescent="0.15">
      <c r="I1157" s="64"/>
    </row>
    <row r="1158" spans="9:9" ht="24.95" customHeight="1" x14ac:dyDescent="0.15">
      <c r="I1158" s="64"/>
    </row>
    <row r="1159" spans="9:9" ht="24.95" customHeight="1" x14ac:dyDescent="0.15">
      <c r="I1159" s="64"/>
    </row>
    <row r="1160" spans="9:9" ht="24.95" customHeight="1" x14ac:dyDescent="0.15">
      <c r="I1160" s="64"/>
    </row>
    <row r="1161" spans="9:9" ht="24.95" customHeight="1" x14ac:dyDescent="0.15">
      <c r="I1161" s="64"/>
    </row>
    <row r="1162" spans="9:9" ht="24.95" customHeight="1" x14ac:dyDescent="0.15">
      <c r="I1162" s="64"/>
    </row>
    <row r="1163" spans="9:9" ht="24.95" customHeight="1" x14ac:dyDescent="0.15">
      <c r="I1163" s="64"/>
    </row>
    <row r="1164" spans="9:9" ht="24.95" customHeight="1" x14ac:dyDescent="0.15">
      <c r="I1164" s="64"/>
    </row>
    <row r="1165" spans="9:9" ht="24.95" customHeight="1" x14ac:dyDescent="0.15">
      <c r="I1165" s="64"/>
    </row>
    <row r="1166" spans="9:9" ht="24.95" customHeight="1" x14ac:dyDescent="0.15">
      <c r="I1166" s="64"/>
    </row>
    <row r="1167" spans="9:9" ht="24.95" customHeight="1" x14ac:dyDescent="0.15">
      <c r="I1167" s="64"/>
    </row>
    <row r="1168" spans="9:9" ht="24.95" customHeight="1" x14ac:dyDescent="0.15">
      <c r="I1168" s="64"/>
    </row>
    <row r="1169" spans="9:9" ht="24.95" customHeight="1" x14ac:dyDescent="0.15">
      <c r="I1169" s="64"/>
    </row>
    <row r="1170" spans="9:9" ht="24.95" customHeight="1" x14ac:dyDescent="0.15">
      <c r="I1170" s="64"/>
    </row>
    <row r="1171" spans="9:9" ht="24.95" customHeight="1" x14ac:dyDescent="0.15">
      <c r="I1171" s="64"/>
    </row>
    <row r="1172" spans="9:9" ht="24.95" customHeight="1" x14ac:dyDescent="0.15">
      <c r="I1172" s="64"/>
    </row>
    <row r="1173" spans="9:9" ht="24.95" customHeight="1" x14ac:dyDescent="0.15">
      <c r="I1173" s="64"/>
    </row>
    <row r="1174" spans="9:9" ht="24.95" customHeight="1" x14ac:dyDescent="0.15">
      <c r="I1174" s="64"/>
    </row>
    <row r="1175" spans="9:9" ht="24.95" customHeight="1" x14ac:dyDescent="0.15">
      <c r="I1175" s="64"/>
    </row>
    <row r="1176" spans="9:9" ht="24.95" customHeight="1" x14ac:dyDescent="0.15">
      <c r="I1176" s="64"/>
    </row>
    <row r="1177" spans="9:9" ht="24.95" customHeight="1" x14ac:dyDescent="0.15">
      <c r="I1177" s="64"/>
    </row>
    <row r="1178" spans="9:9" ht="24.95" customHeight="1" x14ac:dyDescent="0.15">
      <c r="I1178" s="64"/>
    </row>
    <row r="1179" spans="9:9" ht="24.95" customHeight="1" x14ac:dyDescent="0.15">
      <c r="I1179" s="64"/>
    </row>
    <row r="1180" spans="9:9" ht="24.95" customHeight="1" x14ac:dyDescent="0.15">
      <c r="I1180" s="64"/>
    </row>
    <row r="1181" spans="9:9" ht="24.95" customHeight="1" x14ac:dyDescent="0.15">
      <c r="I1181" s="64"/>
    </row>
    <row r="1182" spans="9:9" ht="24.95" customHeight="1" x14ac:dyDescent="0.15">
      <c r="I1182" s="64"/>
    </row>
    <row r="1183" spans="9:9" ht="24.95" customHeight="1" x14ac:dyDescent="0.15">
      <c r="I1183" s="64"/>
    </row>
    <row r="1184" spans="9:9" ht="24.95" customHeight="1" x14ac:dyDescent="0.15">
      <c r="I1184" s="64"/>
    </row>
    <row r="1185" spans="9:9" ht="24.95" customHeight="1" x14ac:dyDescent="0.15">
      <c r="I1185" s="64"/>
    </row>
    <row r="1186" spans="9:9" ht="24.95" customHeight="1" x14ac:dyDescent="0.15">
      <c r="I1186" s="64"/>
    </row>
    <row r="1187" spans="9:9" ht="24.95" customHeight="1" x14ac:dyDescent="0.15">
      <c r="I1187" s="64"/>
    </row>
    <row r="1188" spans="9:9" ht="24.95" customHeight="1" x14ac:dyDescent="0.15">
      <c r="I1188" s="64"/>
    </row>
    <row r="1189" spans="9:9" ht="24.95" customHeight="1" x14ac:dyDescent="0.15">
      <c r="I1189" s="64"/>
    </row>
    <row r="1190" spans="9:9" ht="24.95" customHeight="1" x14ac:dyDescent="0.15">
      <c r="I1190" s="64"/>
    </row>
    <row r="1191" spans="9:9" ht="24.95" customHeight="1" x14ac:dyDescent="0.15">
      <c r="I1191" s="64"/>
    </row>
    <row r="1192" spans="9:9" ht="24.95" customHeight="1" x14ac:dyDescent="0.15">
      <c r="I1192" s="64"/>
    </row>
    <row r="1193" spans="9:9" ht="24.95" customHeight="1" x14ac:dyDescent="0.15">
      <c r="I1193" s="64"/>
    </row>
    <row r="1194" spans="9:9" ht="24.95" customHeight="1" x14ac:dyDescent="0.15">
      <c r="I1194" s="64"/>
    </row>
    <row r="1195" spans="9:9" ht="24.95" customHeight="1" x14ac:dyDescent="0.15">
      <c r="I1195" s="64"/>
    </row>
    <row r="1196" spans="9:9" ht="24.95" customHeight="1" x14ac:dyDescent="0.15">
      <c r="I1196" s="64"/>
    </row>
    <row r="1197" spans="9:9" ht="24.95" customHeight="1" x14ac:dyDescent="0.15">
      <c r="I1197" s="64"/>
    </row>
    <row r="1198" spans="9:9" ht="24.95" customHeight="1" x14ac:dyDescent="0.15">
      <c r="I1198" s="64"/>
    </row>
    <row r="1199" spans="9:9" ht="24.95" customHeight="1" x14ac:dyDescent="0.15">
      <c r="I1199" s="64"/>
    </row>
    <row r="1200" spans="9:9" ht="24.95" customHeight="1" x14ac:dyDescent="0.15">
      <c r="I1200" s="64"/>
    </row>
    <row r="1201" spans="9:9" ht="24.95" customHeight="1" x14ac:dyDescent="0.15">
      <c r="I1201" s="64"/>
    </row>
    <row r="1202" spans="9:9" ht="24.95" customHeight="1" x14ac:dyDescent="0.15">
      <c r="I1202" s="64"/>
    </row>
    <row r="1203" spans="9:9" ht="24.95" customHeight="1" x14ac:dyDescent="0.15">
      <c r="I1203" s="64"/>
    </row>
    <row r="1204" spans="9:9" ht="24.95" customHeight="1" x14ac:dyDescent="0.15">
      <c r="I1204" s="64"/>
    </row>
    <row r="1205" spans="9:9" ht="24.95" customHeight="1" x14ac:dyDescent="0.15">
      <c r="I1205" s="64"/>
    </row>
    <row r="1206" spans="9:9" ht="24.95" customHeight="1" x14ac:dyDescent="0.15">
      <c r="I1206" s="64"/>
    </row>
    <row r="1207" spans="9:9" ht="24.95" customHeight="1" x14ac:dyDescent="0.15">
      <c r="I1207" s="64"/>
    </row>
    <row r="1208" spans="9:9" ht="24.95" customHeight="1" x14ac:dyDescent="0.15">
      <c r="I1208" s="64"/>
    </row>
    <row r="1209" spans="9:9" ht="24.95" customHeight="1" x14ac:dyDescent="0.15">
      <c r="I1209" s="64"/>
    </row>
    <row r="1210" spans="9:9" ht="24.95" customHeight="1" x14ac:dyDescent="0.15">
      <c r="I1210" s="64"/>
    </row>
    <row r="1211" spans="9:9" ht="24.95" customHeight="1" x14ac:dyDescent="0.15">
      <c r="I1211" s="64"/>
    </row>
    <row r="1212" spans="9:9" ht="24.95" customHeight="1" x14ac:dyDescent="0.15">
      <c r="I1212" s="64"/>
    </row>
    <row r="1213" spans="9:9" ht="24.95" customHeight="1" x14ac:dyDescent="0.15">
      <c r="I1213" s="64"/>
    </row>
    <row r="1214" spans="9:9" ht="24.95" customHeight="1" x14ac:dyDescent="0.15">
      <c r="I1214" s="64"/>
    </row>
    <row r="1215" spans="9:9" ht="24.95" customHeight="1" x14ac:dyDescent="0.15">
      <c r="I1215" s="64"/>
    </row>
    <row r="1216" spans="9:9" ht="24.95" customHeight="1" x14ac:dyDescent="0.15">
      <c r="I1216" s="64"/>
    </row>
    <row r="1217" spans="9:9" ht="24.95" customHeight="1" x14ac:dyDescent="0.15">
      <c r="I1217" s="64"/>
    </row>
    <row r="1218" spans="9:9" ht="24.95" customHeight="1" x14ac:dyDescent="0.15">
      <c r="I1218" s="64"/>
    </row>
    <row r="1219" spans="9:9" ht="24.95" customHeight="1" x14ac:dyDescent="0.15">
      <c r="I1219" s="64"/>
    </row>
    <row r="1220" spans="9:9" ht="24.95" customHeight="1" x14ac:dyDescent="0.15">
      <c r="I1220" s="64"/>
    </row>
    <row r="1221" spans="9:9" ht="24.95" customHeight="1" x14ac:dyDescent="0.15">
      <c r="I1221" s="64"/>
    </row>
    <row r="1222" spans="9:9" ht="24.95" customHeight="1" x14ac:dyDescent="0.15">
      <c r="I1222" s="64"/>
    </row>
    <row r="1223" spans="9:9" ht="24.95" customHeight="1" x14ac:dyDescent="0.15">
      <c r="I1223" s="64"/>
    </row>
    <row r="1224" spans="9:9" ht="24.95" customHeight="1" x14ac:dyDescent="0.15">
      <c r="I1224" s="64"/>
    </row>
    <row r="1225" spans="9:9" ht="24.95" customHeight="1" x14ac:dyDescent="0.15">
      <c r="I1225" s="64"/>
    </row>
    <row r="1226" spans="9:9" ht="24.95" customHeight="1" x14ac:dyDescent="0.15">
      <c r="I1226" s="64"/>
    </row>
    <row r="1227" spans="9:9" ht="24.95" customHeight="1" x14ac:dyDescent="0.15">
      <c r="I1227" s="64"/>
    </row>
    <row r="1228" spans="9:9" ht="24.95" customHeight="1" x14ac:dyDescent="0.15">
      <c r="I1228" s="64"/>
    </row>
    <row r="1229" spans="9:9" ht="24.95" customHeight="1" x14ac:dyDescent="0.15">
      <c r="I1229" s="64"/>
    </row>
    <row r="1230" spans="9:9" ht="24.95" customHeight="1" x14ac:dyDescent="0.15">
      <c r="I1230" s="64"/>
    </row>
    <row r="1231" spans="9:9" ht="24.95" customHeight="1" x14ac:dyDescent="0.15">
      <c r="I1231" s="64"/>
    </row>
    <row r="1232" spans="9:9" ht="24.95" customHeight="1" x14ac:dyDescent="0.15">
      <c r="I1232" s="64"/>
    </row>
    <row r="1233" spans="9:9" ht="24.95" customHeight="1" x14ac:dyDescent="0.15">
      <c r="I1233" s="64"/>
    </row>
    <row r="1234" spans="9:9" ht="24.95" customHeight="1" x14ac:dyDescent="0.15">
      <c r="I1234" s="64"/>
    </row>
    <row r="1235" spans="9:9" ht="24.95" customHeight="1" x14ac:dyDescent="0.15">
      <c r="I1235" s="64"/>
    </row>
    <row r="1236" spans="9:9" ht="24.95" customHeight="1" x14ac:dyDescent="0.15">
      <c r="I1236" s="64"/>
    </row>
    <row r="1237" spans="9:9" ht="24.95" customHeight="1" x14ac:dyDescent="0.15">
      <c r="I1237" s="64"/>
    </row>
    <row r="1238" spans="9:9" ht="24.95" customHeight="1" x14ac:dyDescent="0.15">
      <c r="I1238" s="64"/>
    </row>
    <row r="1239" spans="9:9" ht="24.95" customHeight="1" x14ac:dyDescent="0.15">
      <c r="I1239" s="64"/>
    </row>
    <row r="1240" spans="9:9" ht="24.95" customHeight="1" x14ac:dyDescent="0.15">
      <c r="I1240" s="64"/>
    </row>
    <row r="1241" spans="9:9" ht="24.95" customHeight="1" x14ac:dyDescent="0.15">
      <c r="I1241" s="64"/>
    </row>
    <row r="1242" spans="9:9" ht="24.95" customHeight="1" x14ac:dyDescent="0.15">
      <c r="I1242" s="64"/>
    </row>
    <row r="1243" spans="9:9" ht="24.95" customHeight="1" x14ac:dyDescent="0.15">
      <c r="I1243" s="64"/>
    </row>
    <row r="1244" spans="9:9" ht="24.95" customHeight="1" x14ac:dyDescent="0.15">
      <c r="I1244" s="64"/>
    </row>
    <row r="1245" spans="9:9" ht="24.95" customHeight="1" x14ac:dyDescent="0.15">
      <c r="I1245" s="64"/>
    </row>
    <row r="1246" spans="9:9" ht="24.95" customHeight="1" x14ac:dyDescent="0.15">
      <c r="I1246" s="64"/>
    </row>
    <row r="1247" spans="9:9" ht="24.95" customHeight="1" x14ac:dyDescent="0.15">
      <c r="I1247" s="64"/>
    </row>
    <row r="1248" spans="9:9" ht="24.95" customHeight="1" x14ac:dyDescent="0.15">
      <c r="I1248" s="64"/>
    </row>
    <row r="1249" spans="9:9" ht="24.95" customHeight="1" x14ac:dyDescent="0.15">
      <c r="I1249" s="64"/>
    </row>
    <row r="1250" spans="9:9" ht="24.95" customHeight="1" x14ac:dyDescent="0.15">
      <c r="I1250" s="64"/>
    </row>
    <row r="1251" spans="9:9" ht="24.95" customHeight="1" x14ac:dyDescent="0.15">
      <c r="I1251" s="64"/>
    </row>
    <row r="1252" spans="9:9" ht="24.95" customHeight="1" x14ac:dyDescent="0.15">
      <c r="I1252" s="64"/>
    </row>
    <row r="1253" spans="9:9" ht="24.95" customHeight="1" x14ac:dyDescent="0.15">
      <c r="I1253" s="64"/>
    </row>
    <row r="1254" spans="9:9" ht="24.95" customHeight="1" x14ac:dyDescent="0.15">
      <c r="I1254" s="64"/>
    </row>
    <row r="1255" spans="9:9" ht="24.95" customHeight="1" x14ac:dyDescent="0.15">
      <c r="I1255" s="64"/>
    </row>
    <row r="1256" spans="9:9" ht="24.95" customHeight="1" x14ac:dyDescent="0.15">
      <c r="I1256" s="64"/>
    </row>
    <row r="1257" spans="9:9" ht="24.95" customHeight="1" x14ac:dyDescent="0.15">
      <c r="I1257" s="64"/>
    </row>
    <row r="1258" spans="9:9" ht="24.95" customHeight="1" x14ac:dyDescent="0.15">
      <c r="I1258" s="64"/>
    </row>
    <row r="1259" spans="9:9" ht="24.95" customHeight="1" x14ac:dyDescent="0.15">
      <c r="I1259" s="64"/>
    </row>
    <row r="1260" spans="9:9" ht="24.95" customHeight="1" x14ac:dyDescent="0.15">
      <c r="I1260" s="64"/>
    </row>
    <row r="1261" spans="9:9" ht="24.95" customHeight="1" x14ac:dyDescent="0.15">
      <c r="I1261" s="64"/>
    </row>
    <row r="1262" spans="9:9" ht="24.95" customHeight="1" x14ac:dyDescent="0.15">
      <c r="I1262" s="64"/>
    </row>
    <row r="1263" spans="9:9" ht="24.95" customHeight="1" x14ac:dyDescent="0.15">
      <c r="I1263" s="64"/>
    </row>
    <row r="1264" spans="9:9" ht="24.95" customHeight="1" x14ac:dyDescent="0.15">
      <c r="I1264" s="64"/>
    </row>
    <row r="1265" spans="9:9" ht="24.95" customHeight="1" x14ac:dyDescent="0.15">
      <c r="I1265" s="64"/>
    </row>
    <row r="1266" spans="9:9" ht="24.95" customHeight="1" x14ac:dyDescent="0.15">
      <c r="I1266" s="64"/>
    </row>
    <row r="1267" spans="9:9" ht="24.95" customHeight="1" x14ac:dyDescent="0.15">
      <c r="I1267" s="64"/>
    </row>
    <row r="1268" spans="9:9" ht="24.95" customHeight="1" x14ac:dyDescent="0.15">
      <c r="I1268" s="64"/>
    </row>
    <row r="1269" spans="9:9" ht="24.95" customHeight="1" x14ac:dyDescent="0.15">
      <c r="I1269" s="64"/>
    </row>
    <row r="1270" spans="9:9" ht="24.95" customHeight="1" x14ac:dyDescent="0.15">
      <c r="I1270" s="64"/>
    </row>
    <row r="1271" spans="9:9" ht="24.95" customHeight="1" x14ac:dyDescent="0.15">
      <c r="I1271" s="64"/>
    </row>
    <row r="1272" spans="9:9" ht="24.95" customHeight="1" x14ac:dyDescent="0.15">
      <c r="I1272" s="64"/>
    </row>
    <row r="1273" spans="9:9" ht="24.95" customHeight="1" x14ac:dyDescent="0.15">
      <c r="I1273" s="64"/>
    </row>
    <row r="1274" spans="9:9" ht="24.95" customHeight="1" x14ac:dyDescent="0.15">
      <c r="I1274" s="64"/>
    </row>
    <row r="1275" spans="9:9" ht="24.95" customHeight="1" x14ac:dyDescent="0.15">
      <c r="I1275" s="64"/>
    </row>
    <row r="1276" spans="9:9" ht="24.95" customHeight="1" x14ac:dyDescent="0.15">
      <c r="I1276" s="64"/>
    </row>
    <row r="1277" spans="9:9" ht="24.95" customHeight="1" x14ac:dyDescent="0.15">
      <c r="I1277" s="64"/>
    </row>
    <row r="1278" spans="9:9" ht="24.95" customHeight="1" x14ac:dyDescent="0.15">
      <c r="I1278" s="64"/>
    </row>
    <row r="1279" spans="9:9" ht="24.95" customHeight="1" x14ac:dyDescent="0.15">
      <c r="I1279" s="64"/>
    </row>
    <row r="1280" spans="9:9" ht="24.95" customHeight="1" x14ac:dyDescent="0.15">
      <c r="I1280" s="64"/>
    </row>
    <row r="1281" spans="9:9" ht="24.95" customHeight="1" x14ac:dyDescent="0.15">
      <c r="I1281" s="64"/>
    </row>
    <row r="1282" spans="9:9" ht="24.95" customHeight="1" x14ac:dyDescent="0.15">
      <c r="I1282" s="64"/>
    </row>
    <row r="1283" spans="9:9" ht="24.95" customHeight="1" x14ac:dyDescent="0.15">
      <c r="I1283" s="64"/>
    </row>
    <row r="1284" spans="9:9" ht="24.95" customHeight="1" x14ac:dyDescent="0.15">
      <c r="I1284" s="64"/>
    </row>
    <row r="1285" spans="9:9" ht="24.95" customHeight="1" x14ac:dyDescent="0.15">
      <c r="I1285" s="64"/>
    </row>
    <row r="1286" spans="9:9" ht="24.95" customHeight="1" x14ac:dyDescent="0.15">
      <c r="I1286" s="64"/>
    </row>
    <row r="1287" spans="9:9" ht="24.95" customHeight="1" x14ac:dyDescent="0.15">
      <c r="I1287" s="64"/>
    </row>
    <row r="1288" spans="9:9" ht="24.95" customHeight="1" x14ac:dyDescent="0.15">
      <c r="I1288" s="64"/>
    </row>
    <row r="1289" spans="9:9" ht="24.95" customHeight="1" x14ac:dyDescent="0.15">
      <c r="I1289" s="64"/>
    </row>
    <row r="1290" spans="9:9" ht="24.95" customHeight="1" x14ac:dyDescent="0.15">
      <c r="I1290" s="64"/>
    </row>
    <row r="1291" spans="9:9" ht="24.95" customHeight="1" x14ac:dyDescent="0.15">
      <c r="I1291" s="64"/>
    </row>
    <row r="1292" spans="9:9" ht="24.95" customHeight="1" x14ac:dyDescent="0.15">
      <c r="I1292" s="64"/>
    </row>
    <row r="1293" spans="9:9" ht="24.95" customHeight="1" x14ac:dyDescent="0.15">
      <c r="I1293" s="64"/>
    </row>
    <row r="1294" spans="9:9" ht="24.95" customHeight="1" x14ac:dyDescent="0.15">
      <c r="I1294" s="64"/>
    </row>
    <row r="1295" spans="9:9" ht="24.95" customHeight="1" x14ac:dyDescent="0.15">
      <c r="I1295" s="64"/>
    </row>
    <row r="1296" spans="9:9" ht="24.95" customHeight="1" x14ac:dyDescent="0.15">
      <c r="I1296" s="64"/>
    </row>
    <row r="1297" spans="9:9" ht="24.95" customHeight="1" x14ac:dyDescent="0.15">
      <c r="I1297" s="64"/>
    </row>
    <row r="1298" spans="9:9" ht="24.95" customHeight="1" x14ac:dyDescent="0.15">
      <c r="I1298" s="64"/>
    </row>
    <row r="1299" spans="9:9" ht="24.95" customHeight="1" x14ac:dyDescent="0.15">
      <c r="I1299" s="64"/>
    </row>
    <row r="1300" spans="9:9" ht="24.95" customHeight="1" x14ac:dyDescent="0.15">
      <c r="I1300" s="64"/>
    </row>
    <row r="1301" spans="9:9" ht="24.95" customHeight="1" x14ac:dyDescent="0.15">
      <c r="I1301" s="64"/>
    </row>
    <row r="1302" spans="9:9" ht="24.95" customHeight="1" x14ac:dyDescent="0.15">
      <c r="I1302" s="64"/>
    </row>
    <row r="1303" spans="9:9" ht="24.95" customHeight="1" x14ac:dyDescent="0.15">
      <c r="I1303" s="64"/>
    </row>
    <row r="1304" spans="9:9" ht="24.95" customHeight="1" x14ac:dyDescent="0.15">
      <c r="I1304" s="64"/>
    </row>
    <row r="1305" spans="9:9" ht="24.95" customHeight="1" x14ac:dyDescent="0.15">
      <c r="I1305" s="64"/>
    </row>
    <row r="1306" spans="9:9" ht="24.95" customHeight="1" x14ac:dyDescent="0.15">
      <c r="I1306" s="64"/>
    </row>
    <row r="1307" spans="9:9" ht="24.95" customHeight="1" x14ac:dyDescent="0.15">
      <c r="I1307" s="64"/>
    </row>
    <row r="1308" spans="9:9" ht="24.95" customHeight="1" x14ac:dyDescent="0.15">
      <c r="I1308" s="64"/>
    </row>
    <row r="1309" spans="9:9" ht="24.95" customHeight="1" x14ac:dyDescent="0.15">
      <c r="I1309" s="64"/>
    </row>
    <row r="1310" spans="9:9" ht="24.95" customHeight="1" x14ac:dyDescent="0.15">
      <c r="I1310" s="64"/>
    </row>
    <row r="1311" spans="9:9" ht="24.95" customHeight="1" x14ac:dyDescent="0.15">
      <c r="I1311" s="64"/>
    </row>
    <row r="1312" spans="9:9" ht="24.95" customHeight="1" x14ac:dyDescent="0.15">
      <c r="I1312" s="64"/>
    </row>
    <row r="1313" spans="9:9" ht="24.95" customHeight="1" x14ac:dyDescent="0.15">
      <c r="I1313" s="64"/>
    </row>
    <row r="1314" spans="9:9" ht="24.95" customHeight="1" x14ac:dyDescent="0.15">
      <c r="I1314" s="64"/>
    </row>
    <row r="1315" spans="9:9" ht="24.95" customHeight="1" x14ac:dyDescent="0.15">
      <c r="I1315" s="64"/>
    </row>
    <row r="1316" spans="9:9" ht="24.95" customHeight="1" x14ac:dyDescent="0.15">
      <c r="I1316" s="64"/>
    </row>
    <row r="1317" spans="9:9" ht="24.95" customHeight="1" x14ac:dyDescent="0.15">
      <c r="I1317" s="64"/>
    </row>
    <row r="1318" spans="9:9" ht="24.95" customHeight="1" x14ac:dyDescent="0.15">
      <c r="I1318" s="64"/>
    </row>
    <row r="1319" spans="9:9" ht="24.95" customHeight="1" x14ac:dyDescent="0.15">
      <c r="I1319" s="64"/>
    </row>
    <row r="1320" spans="9:9" ht="24.95" customHeight="1" x14ac:dyDescent="0.15">
      <c r="I1320" s="64"/>
    </row>
    <row r="1321" spans="9:9" ht="24.95" customHeight="1" x14ac:dyDescent="0.15">
      <c r="I1321" s="64"/>
    </row>
    <row r="1322" spans="9:9" ht="24.95" customHeight="1" x14ac:dyDescent="0.15">
      <c r="I1322" s="64"/>
    </row>
    <row r="1323" spans="9:9" ht="24.95" customHeight="1" x14ac:dyDescent="0.15">
      <c r="I1323" s="64"/>
    </row>
    <row r="1324" spans="9:9" ht="24.95" customHeight="1" x14ac:dyDescent="0.15">
      <c r="I1324" s="64"/>
    </row>
    <row r="1325" spans="9:9" ht="24.95" customHeight="1" x14ac:dyDescent="0.15">
      <c r="I1325" s="64"/>
    </row>
    <row r="1326" spans="9:9" ht="24.95" customHeight="1" x14ac:dyDescent="0.15">
      <c r="I1326" s="64"/>
    </row>
    <row r="1327" spans="9:9" ht="24.95" customHeight="1" x14ac:dyDescent="0.15">
      <c r="I1327" s="64"/>
    </row>
    <row r="1328" spans="9:9" ht="24.95" customHeight="1" x14ac:dyDescent="0.15">
      <c r="I1328" s="64"/>
    </row>
    <row r="1329" spans="9:9" ht="24.95" customHeight="1" x14ac:dyDescent="0.15">
      <c r="I1329" s="64"/>
    </row>
    <row r="1330" spans="9:9" ht="24.95" customHeight="1" x14ac:dyDescent="0.15">
      <c r="I1330" s="64"/>
    </row>
    <row r="1331" spans="9:9" ht="24.95" customHeight="1" x14ac:dyDescent="0.15">
      <c r="I1331" s="64"/>
    </row>
    <row r="1332" spans="9:9" ht="24.95" customHeight="1" x14ac:dyDescent="0.15">
      <c r="I1332" s="64"/>
    </row>
    <row r="1333" spans="9:9" ht="24.95" customHeight="1" x14ac:dyDescent="0.15">
      <c r="I1333" s="64"/>
    </row>
    <row r="1334" spans="9:9" ht="24.95" customHeight="1" x14ac:dyDescent="0.15">
      <c r="I1334" s="64"/>
    </row>
    <row r="1335" spans="9:9" ht="24.95" customHeight="1" x14ac:dyDescent="0.15">
      <c r="I1335" s="64"/>
    </row>
    <row r="1336" spans="9:9" ht="24.95" customHeight="1" x14ac:dyDescent="0.15">
      <c r="I1336" s="64"/>
    </row>
    <row r="1337" spans="9:9" ht="24.95" customHeight="1" x14ac:dyDescent="0.15">
      <c r="I1337" s="64"/>
    </row>
    <row r="1338" spans="9:9" ht="24.95" customHeight="1" x14ac:dyDescent="0.15">
      <c r="I1338" s="64"/>
    </row>
    <row r="1339" spans="9:9" ht="24.95" customHeight="1" x14ac:dyDescent="0.15">
      <c r="I1339" s="64"/>
    </row>
    <row r="1340" spans="9:9" ht="24.95" customHeight="1" x14ac:dyDescent="0.15">
      <c r="I1340" s="64"/>
    </row>
    <row r="1341" spans="9:9" ht="24.95" customHeight="1" x14ac:dyDescent="0.15">
      <c r="I1341" s="64"/>
    </row>
    <row r="1342" spans="9:9" ht="24.95" customHeight="1" x14ac:dyDescent="0.15">
      <c r="I1342" s="64"/>
    </row>
    <row r="1343" spans="9:9" ht="24.95" customHeight="1" x14ac:dyDescent="0.15">
      <c r="I1343" s="64"/>
    </row>
    <row r="1344" spans="9:9" ht="24.95" customHeight="1" x14ac:dyDescent="0.15">
      <c r="I1344" s="64"/>
    </row>
    <row r="1345" spans="9:9" ht="24.95" customHeight="1" x14ac:dyDescent="0.15">
      <c r="I1345" s="64"/>
    </row>
    <row r="1346" spans="9:9" ht="24.95" customHeight="1" x14ac:dyDescent="0.15">
      <c r="I1346" s="64"/>
    </row>
    <row r="1347" spans="9:9" ht="24.95" customHeight="1" x14ac:dyDescent="0.15">
      <c r="I1347" s="64"/>
    </row>
    <row r="1348" spans="9:9" ht="24.95" customHeight="1" x14ac:dyDescent="0.15">
      <c r="I1348" s="64"/>
    </row>
    <row r="1349" spans="9:9" ht="24.95" customHeight="1" x14ac:dyDescent="0.15">
      <c r="I1349" s="64"/>
    </row>
    <row r="1350" spans="9:9" ht="24.95" customHeight="1" x14ac:dyDescent="0.15">
      <c r="I1350" s="64"/>
    </row>
    <row r="1351" spans="9:9" ht="24.95" customHeight="1" x14ac:dyDescent="0.15">
      <c r="I1351" s="64"/>
    </row>
    <row r="1352" spans="9:9" ht="24.95" customHeight="1" x14ac:dyDescent="0.15">
      <c r="I1352" s="64"/>
    </row>
    <row r="1353" spans="9:9" ht="24.95" customHeight="1" x14ac:dyDescent="0.15">
      <c r="I1353" s="64"/>
    </row>
    <row r="1354" spans="9:9" ht="24.95" customHeight="1" x14ac:dyDescent="0.15">
      <c r="I1354" s="64"/>
    </row>
    <row r="1355" spans="9:9" ht="24.95" customHeight="1" x14ac:dyDescent="0.15">
      <c r="I1355" s="64"/>
    </row>
    <row r="1356" spans="9:9" ht="24.95" customHeight="1" x14ac:dyDescent="0.15">
      <c r="I1356" s="64"/>
    </row>
    <row r="1357" spans="9:9" ht="24.95" customHeight="1" x14ac:dyDescent="0.15">
      <c r="I1357" s="64"/>
    </row>
    <row r="1358" spans="9:9" ht="24.95" customHeight="1" x14ac:dyDescent="0.15">
      <c r="I1358" s="64"/>
    </row>
    <row r="1359" spans="9:9" ht="24.95" customHeight="1" x14ac:dyDescent="0.15">
      <c r="I1359" s="64"/>
    </row>
    <row r="1360" spans="9:9" ht="24.95" customHeight="1" x14ac:dyDescent="0.15">
      <c r="I1360" s="64"/>
    </row>
    <row r="1361" spans="9:9" ht="24.95" customHeight="1" x14ac:dyDescent="0.15">
      <c r="I1361" s="64"/>
    </row>
    <row r="1362" spans="9:9" ht="24.95" customHeight="1" x14ac:dyDescent="0.15">
      <c r="I1362" s="64"/>
    </row>
    <row r="1363" spans="9:9" ht="24.95" customHeight="1" x14ac:dyDescent="0.15">
      <c r="I1363" s="64"/>
    </row>
    <row r="1364" spans="9:9" ht="24.95" customHeight="1" x14ac:dyDescent="0.15">
      <c r="I1364" s="64"/>
    </row>
    <row r="1365" spans="9:9" ht="24.95" customHeight="1" x14ac:dyDescent="0.15">
      <c r="I1365" s="64"/>
    </row>
    <row r="1366" spans="9:9" ht="24.95" customHeight="1" x14ac:dyDescent="0.15">
      <c r="I1366" s="64"/>
    </row>
    <row r="1367" spans="9:9" ht="24.95" customHeight="1" x14ac:dyDescent="0.15">
      <c r="I1367" s="64"/>
    </row>
    <row r="1368" spans="9:9" ht="24.95" customHeight="1" x14ac:dyDescent="0.15">
      <c r="I1368" s="64"/>
    </row>
    <row r="1369" spans="9:9" ht="24.95" customHeight="1" x14ac:dyDescent="0.15">
      <c r="I1369" s="64"/>
    </row>
    <row r="1370" spans="9:9" ht="24.95" customHeight="1" x14ac:dyDescent="0.15">
      <c r="I1370" s="64"/>
    </row>
    <row r="1371" spans="9:9" ht="24.95" customHeight="1" x14ac:dyDescent="0.15">
      <c r="I1371" s="64"/>
    </row>
    <row r="1372" spans="9:9" ht="24.95" customHeight="1" x14ac:dyDescent="0.15">
      <c r="I1372" s="64"/>
    </row>
    <row r="1373" spans="9:9" ht="24.95" customHeight="1" x14ac:dyDescent="0.15">
      <c r="I1373" s="64"/>
    </row>
    <row r="1374" spans="9:9" ht="24.95" customHeight="1" x14ac:dyDescent="0.15">
      <c r="I1374" s="64"/>
    </row>
    <row r="1375" spans="9:9" ht="24.95" customHeight="1" x14ac:dyDescent="0.15">
      <c r="I1375" s="64"/>
    </row>
    <row r="1376" spans="9:9" ht="24.95" customHeight="1" x14ac:dyDescent="0.15">
      <c r="I1376" s="64"/>
    </row>
    <row r="1377" spans="9:9" ht="24.95" customHeight="1" x14ac:dyDescent="0.15">
      <c r="I1377" s="64"/>
    </row>
    <row r="1378" spans="9:9" ht="24.95" customHeight="1" x14ac:dyDescent="0.15">
      <c r="I1378" s="64"/>
    </row>
    <row r="1379" spans="9:9" ht="24.95" customHeight="1" x14ac:dyDescent="0.15">
      <c r="I1379" s="64"/>
    </row>
    <row r="1380" spans="9:9" ht="24.95" customHeight="1" x14ac:dyDescent="0.15">
      <c r="I1380" s="64"/>
    </row>
    <row r="1381" spans="9:9" ht="24.95" customHeight="1" x14ac:dyDescent="0.15">
      <c r="I1381" s="64"/>
    </row>
    <row r="1382" spans="9:9" ht="24.95" customHeight="1" x14ac:dyDescent="0.15">
      <c r="I1382" s="64"/>
    </row>
    <row r="1383" spans="9:9" ht="24.95" customHeight="1" x14ac:dyDescent="0.15">
      <c r="I1383" s="64"/>
    </row>
    <row r="1384" spans="9:9" ht="24.95" customHeight="1" x14ac:dyDescent="0.15">
      <c r="I1384" s="64"/>
    </row>
    <row r="1385" spans="9:9" ht="24.95" customHeight="1" x14ac:dyDescent="0.15">
      <c r="I1385" s="64"/>
    </row>
    <row r="1386" spans="9:9" ht="24.95" customHeight="1" x14ac:dyDescent="0.15">
      <c r="I1386" s="64"/>
    </row>
    <row r="1387" spans="9:9" ht="24.95" customHeight="1" x14ac:dyDescent="0.15">
      <c r="I1387" s="64"/>
    </row>
    <row r="1388" spans="9:9" ht="24.95" customHeight="1" x14ac:dyDescent="0.15">
      <c r="I1388" s="64"/>
    </row>
    <row r="1389" spans="9:9" ht="24.95" customHeight="1" x14ac:dyDescent="0.15">
      <c r="I1389" s="64"/>
    </row>
    <row r="1390" spans="9:9" ht="24.95" customHeight="1" x14ac:dyDescent="0.15">
      <c r="I1390" s="64"/>
    </row>
    <row r="1391" spans="9:9" ht="24.95" customHeight="1" x14ac:dyDescent="0.15">
      <c r="I1391" s="64"/>
    </row>
    <row r="1392" spans="9:9" ht="24.95" customHeight="1" x14ac:dyDescent="0.15">
      <c r="I1392" s="64"/>
    </row>
    <row r="1393" spans="9:9" ht="24.95" customHeight="1" x14ac:dyDescent="0.15">
      <c r="I1393" s="64"/>
    </row>
  </sheetData>
  <mergeCells count="21">
    <mergeCell ref="A1:E1"/>
    <mergeCell ref="M1:N1"/>
    <mergeCell ref="B2:E2"/>
    <mergeCell ref="A2:A4"/>
    <mergeCell ref="C3:C4"/>
    <mergeCell ref="B3:B4"/>
    <mergeCell ref="D3:E3"/>
    <mergeCell ref="J2:K2"/>
    <mergeCell ref="L2:M2"/>
    <mergeCell ref="A40:C40"/>
    <mergeCell ref="H2:I2"/>
    <mergeCell ref="F2:F4"/>
    <mergeCell ref="G3:G4"/>
    <mergeCell ref="H3:H4"/>
    <mergeCell ref="I3:I4"/>
    <mergeCell ref="Z3:AA3"/>
    <mergeCell ref="J3:J4"/>
    <mergeCell ref="K3:K4"/>
    <mergeCell ref="L3:L4"/>
    <mergeCell ref="M3:M4"/>
    <mergeCell ref="N2:N4"/>
  </mergeCells>
  <phoneticPr fontId="2" type="noConversion"/>
  <printOptions horizontalCentered="1"/>
  <pageMargins left="0.55118110236220474" right="0.35433070866141736" top="0.86614173228346458" bottom="0.44" header="0.55118110236220474" footer="0.39370078740157483"/>
  <pageSetup paperSize="9" orientation="landscape" r:id="rId1"/>
  <headerFooter alignWithMargins="0">
    <oddHeader xml:space="preserve">&amp;C&amp;"돋움,굵게"&amp;16용  지  조  서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H21"/>
  <sheetViews>
    <sheetView view="pageBreakPreview" zoomScaleNormal="100" zoomScaleSheetLayoutView="100" workbookViewId="0">
      <selection activeCell="L31" sqref="L31"/>
    </sheetView>
  </sheetViews>
  <sheetFormatPr defaultRowHeight="15.95" customHeight="1" x14ac:dyDescent="0.15"/>
  <sheetData>
    <row r="19" spans="1:8" ht="15.95" customHeight="1" x14ac:dyDescent="0.15">
      <c r="A19" s="165" t="s">
        <v>118</v>
      </c>
      <c r="B19" s="165"/>
      <c r="C19" s="165"/>
      <c r="D19" s="165"/>
      <c r="E19" s="165"/>
      <c r="F19" s="165"/>
      <c r="G19" s="165"/>
      <c r="H19" s="165"/>
    </row>
    <row r="20" spans="1:8" ht="15.95" customHeight="1" x14ac:dyDescent="0.15">
      <c r="A20" s="165"/>
      <c r="B20" s="165"/>
      <c r="C20" s="165"/>
      <c r="D20" s="165"/>
      <c r="E20" s="165"/>
      <c r="F20" s="165"/>
      <c r="G20" s="165"/>
      <c r="H20" s="165"/>
    </row>
    <row r="21" spans="1:8" ht="15.95" customHeight="1" x14ac:dyDescent="0.15">
      <c r="A21" s="165"/>
      <c r="B21" s="165"/>
      <c r="C21" s="165"/>
      <c r="D21" s="165"/>
      <c r="E21" s="165"/>
      <c r="F21" s="165"/>
      <c r="G21" s="165"/>
      <c r="H21" s="165"/>
    </row>
  </sheetData>
  <mergeCells count="1">
    <mergeCell ref="A19:H2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H21"/>
  <sheetViews>
    <sheetView view="pageBreakPreview" zoomScaleNormal="100" zoomScaleSheetLayoutView="100" workbookViewId="0">
      <selection activeCell="L31" sqref="L31"/>
    </sheetView>
  </sheetViews>
  <sheetFormatPr defaultRowHeight="15.95" customHeight="1" x14ac:dyDescent="0.15"/>
  <sheetData>
    <row r="19" spans="1:8" ht="15.95" customHeight="1" x14ac:dyDescent="0.15">
      <c r="A19" s="165" t="s">
        <v>120</v>
      </c>
      <c r="B19" s="165"/>
      <c r="C19" s="165"/>
      <c r="D19" s="165"/>
      <c r="E19" s="165"/>
      <c r="F19" s="165"/>
      <c r="G19" s="165"/>
      <c r="H19" s="165"/>
    </row>
    <row r="20" spans="1:8" ht="15.95" customHeight="1" x14ac:dyDescent="0.15">
      <c r="A20" s="165"/>
      <c r="B20" s="165"/>
      <c r="C20" s="165"/>
      <c r="D20" s="165"/>
      <c r="E20" s="165"/>
      <c r="F20" s="165"/>
      <c r="G20" s="165"/>
      <c r="H20" s="165"/>
    </row>
    <row r="21" spans="1:8" ht="15.95" customHeight="1" x14ac:dyDescent="0.15">
      <c r="A21" s="165"/>
      <c r="B21" s="165"/>
      <c r="C21" s="165"/>
      <c r="D21" s="165"/>
      <c r="E21" s="165"/>
      <c r="F21" s="165"/>
      <c r="G21" s="165"/>
      <c r="H21" s="165"/>
    </row>
  </sheetData>
  <mergeCells count="1">
    <mergeCell ref="A19:H2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H21"/>
  <sheetViews>
    <sheetView view="pageBreakPreview" zoomScaleNormal="100" zoomScaleSheetLayoutView="100" workbookViewId="0">
      <selection activeCell="I30" sqref="I30"/>
    </sheetView>
  </sheetViews>
  <sheetFormatPr defaultRowHeight="15.95" customHeight="1" x14ac:dyDescent="0.15"/>
  <sheetData>
    <row r="19" spans="1:8" ht="15.95" customHeight="1" x14ac:dyDescent="0.15">
      <c r="A19" s="165" t="s">
        <v>121</v>
      </c>
      <c r="B19" s="165"/>
      <c r="C19" s="165"/>
      <c r="D19" s="165"/>
      <c r="E19" s="165"/>
      <c r="F19" s="165"/>
      <c r="G19" s="165"/>
      <c r="H19" s="165"/>
    </row>
    <row r="20" spans="1:8" ht="15.95" customHeight="1" x14ac:dyDescent="0.15">
      <c r="A20" s="165"/>
      <c r="B20" s="165"/>
      <c r="C20" s="165"/>
      <c r="D20" s="165"/>
      <c r="E20" s="165"/>
      <c r="F20" s="165"/>
      <c r="G20" s="165"/>
      <c r="H20" s="165"/>
    </row>
    <row r="21" spans="1:8" ht="15.95" customHeight="1" x14ac:dyDescent="0.15">
      <c r="A21" s="165"/>
      <c r="B21" s="165"/>
      <c r="C21" s="165"/>
      <c r="D21" s="165"/>
      <c r="E21" s="165"/>
      <c r="F21" s="165"/>
      <c r="G21" s="165"/>
      <c r="H21" s="165"/>
    </row>
  </sheetData>
  <mergeCells count="1">
    <mergeCell ref="A19:H2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4</vt:i4>
      </vt:variant>
    </vt:vector>
  </HeadingPairs>
  <TitlesOfParts>
    <vt:vector size="12" baseType="lpstr">
      <vt:lpstr>&lt;표지&gt;</vt:lpstr>
      <vt:lpstr>&lt;목차&gt;</vt:lpstr>
      <vt:lpstr>&lt;1.편입용지조서&gt;</vt:lpstr>
      <vt:lpstr>용지집계표(조동리)</vt:lpstr>
      <vt:lpstr>용지조서(조동리)</vt:lpstr>
      <vt:lpstr>&lt;2.토지대장&gt;</vt:lpstr>
      <vt:lpstr>&lt;3.지장물조서&gt;</vt:lpstr>
      <vt:lpstr>&lt;4.용지및지장물도면&gt;</vt:lpstr>
      <vt:lpstr>'&lt;목차&gt;'!Print_Area</vt:lpstr>
      <vt:lpstr>'용지조서(조동리)'!Print_Area</vt:lpstr>
      <vt:lpstr>'용지집계표(조동리)'!Print_Area</vt:lpstr>
      <vt:lpstr>'용지조서(조동리)'!Print_Titles</vt:lpstr>
    </vt:vector>
  </TitlesOfParts>
  <Company>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</dc:creator>
  <cp:lastModifiedBy>Windows 사용자</cp:lastModifiedBy>
  <cp:lastPrinted>2018-10-24T10:22:12Z</cp:lastPrinted>
  <dcterms:created xsi:type="dcterms:W3CDTF">2014-12-02T02:47:08Z</dcterms:created>
  <dcterms:modified xsi:type="dcterms:W3CDTF">2018-11-26T02:02:32Z</dcterms:modified>
</cp:coreProperties>
</file>