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195" windowWidth="12420" windowHeight="9570" tabRatio="746" activeTab="2"/>
  </bookViews>
  <sheets>
    <sheet name="표지" sheetId="1" r:id="rId1"/>
    <sheet name="간지" sheetId="2" r:id="rId2"/>
    <sheet name="총괄집계표" sheetId="3" r:id="rId3"/>
    <sheet name="원촌리.집" sheetId="8" r:id="rId4"/>
    <sheet name="원촌리.조" sheetId="9" r:id="rId5"/>
    <sheet name="신흥리.집" sheetId="18" r:id="rId6"/>
    <sheet name="신흥리.조" sheetId="19" r:id="rId7"/>
    <sheet name="보상가총괄집계" sheetId="16" state="hidden" r:id="rId8"/>
  </sheets>
  <definedNames>
    <definedName name="_xlnm._FilterDatabase" localSheetId="6" hidden="1">신흥리.조!$A$4:$T$91</definedName>
    <definedName name="_xlnm._FilterDatabase" localSheetId="4" hidden="1">원촌리.조!$A$4:$T$27</definedName>
    <definedName name="_xlnm.Print_Area" localSheetId="7">보상가총괄집계!$A$1:$H$21</definedName>
    <definedName name="_xlnm.Print_Area" localSheetId="6">신흥리.조!$A$1:$K$91</definedName>
    <definedName name="_xlnm.Print_Area" localSheetId="5">신흥리.집!$A$1:$K$21</definedName>
    <definedName name="_xlnm.Print_Area" localSheetId="4">원촌리.조!$A$1:$L$27</definedName>
    <definedName name="_xlnm.Print_Area" localSheetId="3">원촌리.집!$A$1:$K$21</definedName>
    <definedName name="_xlnm.Print_Area" localSheetId="2">총괄집계표!$A$1:$K$21</definedName>
    <definedName name="_xlnm.Print_Area" localSheetId="0">표지!$A$1:$I$71</definedName>
    <definedName name="_xlnm.Print_Titles" localSheetId="6">신흥리.조!$1:$4</definedName>
    <definedName name="_xlnm.Print_Titles" localSheetId="4">원촌리.조!$1:$4</definedName>
  </definedNames>
  <calcPr calcId="144525"/>
</workbook>
</file>

<file path=xl/calcChain.xml><?xml version="1.0" encoding="utf-8"?>
<calcChain xmlns="http://schemas.openxmlformats.org/spreadsheetml/2006/main">
  <c r="M87" i="19" l="1"/>
  <c r="M86" i="19"/>
  <c r="M85" i="19"/>
  <c r="M84" i="19"/>
  <c r="N87" i="19" l="1"/>
  <c r="P87" i="19"/>
  <c r="N86" i="19"/>
  <c r="P86" i="19"/>
  <c r="N85" i="19"/>
  <c r="P85" i="19"/>
  <c r="N84" i="19"/>
  <c r="P84" i="19"/>
  <c r="F14" i="16" l="1"/>
  <c r="F12" i="16"/>
  <c r="F10" i="16"/>
  <c r="E18" i="16"/>
  <c r="E10" i="16"/>
  <c r="E11" i="16"/>
  <c r="E12" i="16"/>
  <c r="E7" i="16"/>
  <c r="A17" i="16" l="1"/>
  <c r="D19" i="18" l="1"/>
  <c r="B19" i="18"/>
  <c r="M89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P5" i="9" l="1"/>
  <c r="P53" i="19"/>
  <c r="N53" i="19"/>
  <c r="P52" i="19"/>
  <c r="N52" i="19"/>
  <c r="P51" i="19"/>
  <c r="N51" i="19"/>
  <c r="N89" i="19"/>
  <c r="P83" i="19"/>
  <c r="N83" i="19"/>
  <c r="P82" i="19"/>
  <c r="N82" i="19"/>
  <c r="P81" i="19"/>
  <c r="N81" i="19"/>
  <c r="P80" i="19"/>
  <c r="N80" i="19"/>
  <c r="P79" i="19"/>
  <c r="N79" i="19"/>
  <c r="P78" i="19"/>
  <c r="N78" i="19"/>
  <c r="P77" i="19"/>
  <c r="N77" i="19"/>
  <c r="P76" i="19"/>
  <c r="N76" i="19"/>
  <c r="P75" i="19"/>
  <c r="N75" i="19"/>
  <c r="P74" i="19"/>
  <c r="N74" i="19"/>
  <c r="P73" i="19"/>
  <c r="N73" i="19"/>
  <c r="P72" i="19"/>
  <c r="N72" i="19"/>
  <c r="P71" i="19"/>
  <c r="N71" i="19"/>
  <c r="P70" i="19"/>
  <c r="N70" i="19"/>
  <c r="P69" i="19"/>
  <c r="N69" i="19"/>
  <c r="P68" i="19"/>
  <c r="N68" i="19"/>
  <c r="P67" i="19"/>
  <c r="N67" i="19"/>
  <c r="P66" i="19"/>
  <c r="N66" i="19"/>
  <c r="P65" i="19"/>
  <c r="N65" i="19"/>
  <c r="P64" i="19"/>
  <c r="N64" i="19"/>
  <c r="P63" i="19"/>
  <c r="N63" i="19"/>
  <c r="P62" i="19"/>
  <c r="N62" i="19"/>
  <c r="P61" i="19"/>
  <c r="N61" i="19"/>
  <c r="P60" i="19"/>
  <c r="N60" i="19"/>
  <c r="P59" i="19"/>
  <c r="N59" i="19"/>
  <c r="P58" i="19"/>
  <c r="N58" i="19"/>
  <c r="P57" i="19"/>
  <c r="N57" i="19"/>
  <c r="P56" i="19"/>
  <c r="N56" i="19"/>
  <c r="P55" i="19"/>
  <c r="N55" i="19"/>
  <c r="P54" i="19"/>
  <c r="N54" i="19"/>
  <c r="P50" i="19"/>
  <c r="N50" i="19"/>
  <c r="P49" i="19"/>
  <c r="N49" i="19"/>
  <c r="P48" i="19"/>
  <c r="N48" i="19"/>
  <c r="P47" i="19"/>
  <c r="N47" i="19"/>
  <c r="P46" i="19"/>
  <c r="N46" i="19"/>
  <c r="P45" i="19"/>
  <c r="N45" i="19"/>
  <c r="M36" i="19" l="1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8" i="19"/>
  <c r="M17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M22" i="9"/>
  <c r="M26" i="9" l="1"/>
  <c r="M25" i="9"/>
  <c r="M24" i="9"/>
  <c r="M23" i="9"/>
  <c r="M21" i="9"/>
  <c r="M20" i="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H27" i="9" l="1"/>
  <c r="P5" i="19" l="1"/>
  <c r="S6" i="19" s="1"/>
  <c r="N5" i="19"/>
  <c r="R7" i="19" l="1"/>
  <c r="R9" i="19"/>
  <c r="R12" i="19"/>
  <c r="G27" i="9"/>
  <c r="B7" i="8" l="1"/>
  <c r="D19" i="8" l="1"/>
  <c r="B19" i="8"/>
  <c r="D18" i="8"/>
  <c r="B18" i="8"/>
  <c r="H91" i="19"/>
  <c r="N25" i="19"/>
  <c r="N24" i="19"/>
  <c r="N23" i="19"/>
  <c r="N22" i="19"/>
  <c r="N21" i="19"/>
  <c r="N20" i="19"/>
  <c r="N19" i="19"/>
  <c r="M19" i="19"/>
  <c r="N18" i="19"/>
  <c r="N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N7" i="19"/>
  <c r="M7" i="19"/>
  <c r="N6" i="19"/>
  <c r="R5" i="19"/>
  <c r="F7" i="16" s="1"/>
  <c r="D21" i="18"/>
  <c r="B21" i="18"/>
  <c r="D20" i="18"/>
  <c r="B20" i="18"/>
  <c r="D18" i="18"/>
  <c r="B18" i="18"/>
  <c r="D17" i="18"/>
  <c r="B17" i="18"/>
  <c r="D16" i="18"/>
  <c r="B16" i="18"/>
  <c r="D15" i="18"/>
  <c r="B15" i="18"/>
  <c r="D14" i="18"/>
  <c r="B14" i="18"/>
  <c r="D13" i="18"/>
  <c r="B13" i="18"/>
  <c r="D12" i="18"/>
  <c r="B12" i="18"/>
  <c r="D11" i="18"/>
  <c r="B11" i="18"/>
  <c r="D10" i="18"/>
  <c r="B10" i="18"/>
  <c r="D9" i="18"/>
  <c r="B9" i="18"/>
  <c r="D8" i="18"/>
  <c r="B8" i="18"/>
  <c r="D7" i="18"/>
  <c r="B7" i="18"/>
  <c r="E19" i="18" l="1"/>
  <c r="H19" i="18" s="1"/>
  <c r="G19" i="18"/>
  <c r="J19" i="18" s="1"/>
  <c r="D17" i="16" s="1"/>
  <c r="G7" i="18"/>
  <c r="J7" i="18" s="1"/>
  <c r="D7" i="16" s="1"/>
  <c r="H7" i="16" s="1"/>
  <c r="B6" i="18"/>
  <c r="R6" i="19"/>
  <c r="F8" i="16" s="1"/>
  <c r="S5" i="19"/>
  <c r="G20" i="18"/>
  <c r="J20" i="18" s="1"/>
  <c r="E7" i="18"/>
  <c r="H7" i="18" s="1"/>
  <c r="E8" i="18"/>
  <c r="H8" i="18" s="1"/>
  <c r="E9" i="18"/>
  <c r="H9" i="18" s="1"/>
  <c r="E10" i="18"/>
  <c r="H10" i="18" s="1"/>
  <c r="E11" i="18"/>
  <c r="H11" i="18" s="1"/>
  <c r="E12" i="18"/>
  <c r="H12" i="18" s="1"/>
  <c r="E13" i="18"/>
  <c r="H13" i="18" s="1"/>
  <c r="E14" i="18"/>
  <c r="H14" i="18" s="1"/>
  <c r="E15" i="18"/>
  <c r="H15" i="18" s="1"/>
  <c r="E16" i="18"/>
  <c r="H16" i="18" s="1"/>
  <c r="E17" i="18"/>
  <c r="H17" i="18" s="1"/>
  <c r="E18" i="18"/>
  <c r="H18" i="18" s="1"/>
  <c r="E20" i="18"/>
  <c r="H20" i="18" s="1"/>
  <c r="E21" i="18"/>
  <c r="H21" i="18" s="1"/>
  <c r="G8" i="18"/>
  <c r="J8" i="18" s="1"/>
  <c r="D8" i="16" s="1"/>
  <c r="G9" i="18"/>
  <c r="J9" i="18" s="1"/>
  <c r="D9" i="16" s="1"/>
  <c r="H9" i="16" s="1"/>
  <c r="G10" i="18"/>
  <c r="J10" i="18" s="1"/>
  <c r="G11" i="18"/>
  <c r="J11" i="18" s="1"/>
  <c r="D11" i="16" s="1"/>
  <c r="G13" i="18"/>
  <c r="J13" i="18" s="1"/>
  <c r="D13" i="16" s="1"/>
  <c r="H13" i="16" s="1"/>
  <c r="G15" i="18"/>
  <c r="J15" i="18" s="1"/>
  <c r="D15" i="16" s="1"/>
  <c r="H15" i="16" s="1"/>
  <c r="G21" i="18"/>
  <c r="J21" i="18" s="1"/>
  <c r="G12" i="18"/>
  <c r="J12" i="18" s="1"/>
  <c r="D12" i="16" s="1"/>
  <c r="H12" i="16" s="1"/>
  <c r="G14" i="18"/>
  <c r="J14" i="18" s="1"/>
  <c r="D14" i="16" s="1"/>
  <c r="H14" i="16" s="1"/>
  <c r="G16" i="18"/>
  <c r="J16" i="18" s="1"/>
  <c r="D16" i="16" s="1"/>
  <c r="H16" i="16" s="1"/>
  <c r="G17" i="18"/>
  <c r="J17" i="18" s="1"/>
  <c r="G18" i="18"/>
  <c r="J18" i="18" s="1"/>
  <c r="D18" i="16" s="1"/>
  <c r="H18" i="16" s="1"/>
  <c r="D6" i="18"/>
  <c r="S9" i="19"/>
  <c r="S7" i="19"/>
  <c r="D10" i="16" l="1"/>
  <c r="H10" i="16" s="1"/>
  <c r="H8" i="16"/>
  <c r="G6" i="18"/>
  <c r="J6" i="18" s="1"/>
  <c r="E6" i="18"/>
  <c r="H6" i="18"/>
  <c r="S12" i="19"/>
  <c r="H19" i="16" l="1"/>
  <c r="A8" i="16"/>
  <c r="A9" i="16"/>
  <c r="A10" i="16"/>
  <c r="A11" i="16"/>
  <c r="A12" i="16"/>
  <c r="A13" i="16"/>
  <c r="A14" i="16"/>
  <c r="A15" i="16"/>
  <c r="A16" i="16"/>
  <c r="A18" i="16"/>
  <c r="A7" i="16"/>
  <c r="N7" i="9"/>
  <c r="N8" i="9"/>
  <c r="N9" i="9"/>
  <c r="N10" i="9"/>
  <c r="N11" i="9"/>
  <c r="N12" i="9"/>
  <c r="N13" i="9"/>
  <c r="N6" i="9"/>
  <c r="M19" i="9"/>
  <c r="M18" i="9"/>
  <c r="M17" i="9"/>
  <c r="N5" i="9"/>
  <c r="B12" i="8"/>
  <c r="M12" i="9"/>
  <c r="B10" i="8"/>
  <c r="D21" i="8"/>
  <c r="B21" i="8"/>
  <c r="D20" i="8"/>
  <c r="B20" i="8"/>
  <c r="D17" i="8"/>
  <c r="B17" i="8"/>
  <c r="D16" i="8"/>
  <c r="B16" i="8"/>
  <c r="D15" i="8"/>
  <c r="B15" i="8"/>
  <c r="D14" i="8"/>
  <c r="B14" i="8"/>
  <c r="D13" i="8"/>
  <c r="B13" i="8"/>
  <c r="D12" i="8"/>
  <c r="D11" i="8"/>
  <c r="B11" i="8"/>
  <c r="D9" i="8"/>
  <c r="B9" i="8"/>
  <c r="D8" i="8"/>
  <c r="B8" i="8"/>
  <c r="D7" i="8"/>
  <c r="D10" i="8"/>
  <c r="M16" i="9"/>
  <c r="M15" i="9"/>
  <c r="M7" i="9"/>
  <c r="M11" i="9"/>
  <c r="M9" i="9"/>
  <c r="M10" i="9"/>
  <c r="M13" i="9"/>
  <c r="M14" i="9"/>
  <c r="M5" i="9"/>
  <c r="S12" i="9" l="1"/>
  <c r="R12" i="9"/>
  <c r="G19" i="8"/>
  <c r="E18" i="8"/>
  <c r="E19" i="8"/>
  <c r="G18" i="8"/>
  <c r="J18" i="8" s="1"/>
  <c r="C18" i="16" s="1"/>
  <c r="G18" i="16" s="1"/>
  <c r="S10" i="9"/>
  <c r="S11" i="9"/>
  <c r="R6" i="9"/>
  <c r="S6" i="9"/>
  <c r="S8" i="9"/>
  <c r="S7" i="9"/>
  <c r="S9" i="9"/>
  <c r="S5" i="9"/>
  <c r="E15" i="8"/>
  <c r="E16" i="8"/>
  <c r="G17" i="8"/>
  <c r="G20" i="8"/>
  <c r="E13" i="8"/>
  <c r="G11" i="8"/>
  <c r="E21" i="8"/>
  <c r="E7" i="8"/>
  <c r="E9" i="8"/>
  <c r="E14" i="8"/>
  <c r="E8" i="8"/>
  <c r="G12" i="8"/>
  <c r="E20" i="8"/>
  <c r="E12" i="8"/>
  <c r="G16" i="8"/>
  <c r="G21" i="8"/>
  <c r="G14" i="8"/>
  <c r="G10" i="8"/>
  <c r="G13" i="8"/>
  <c r="E10" i="8"/>
  <c r="G9" i="8"/>
  <c r="E11" i="8"/>
  <c r="G15" i="8"/>
  <c r="E17" i="8"/>
  <c r="G8" i="8"/>
  <c r="G7" i="8"/>
  <c r="D6" i="8"/>
  <c r="B6" i="8"/>
  <c r="S13" i="9" l="1"/>
  <c r="H11" i="8"/>
  <c r="H10" i="8"/>
  <c r="J17" i="8"/>
  <c r="H18" i="8"/>
  <c r="J11" i="8"/>
  <c r="C11" i="16" s="1"/>
  <c r="G11" i="16" s="1"/>
  <c r="H19" i="8"/>
  <c r="H7" i="8"/>
  <c r="J20" i="8"/>
  <c r="H15" i="8"/>
  <c r="H12" i="8"/>
  <c r="H8" i="8"/>
  <c r="H16" i="8"/>
  <c r="H21" i="8"/>
  <c r="H14" i="8"/>
  <c r="H13" i="8"/>
  <c r="J10" i="8"/>
  <c r="J12" i="8"/>
  <c r="C12" i="16" s="1"/>
  <c r="G12" i="16" s="1"/>
  <c r="H9" i="8"/>
  <c r="J21" i="8"/>
  <c r="E6" i="8"/>
  <c r="J9" i="8"/>
  <c r="C9" i="16" s="1"/>
  <c r="G9" i="16" s="1"/>
  <c r="G6" i="8"/>
  <c r="J6" i="8" s="1"/>
  <c r="H17" i="8"/>
  <c r="J8" i="8"/>
  <c r="C8" i="16" s="1"/>
  <c r="G8" i="16" s="1"/>
  <c r="J7" i="8"/>
  <c r="C7" i="16" s="1"/>
  <c r="G7" i="16" s="1"/>
  <c r="J15" i="8"/>
  <c r="C15" i="16" s="1"/>
  <c r="G15" i="16" s="1"/>
  <c r="J14" i="8"/>
  <c r="C14" i="16" s="1"/>
  <c r="G14" i="16" s="1"/>
  <c r="H20" i="8"/>
  <c r="J13" i="8"/>
  <c r="J19" i="8"/>
  <c r="C17" i="16" s="1"/>
  <c r="G17" i="16" s="1"/>
  <c r="J16" i="8"/>
  <c r="C16" i="16" s="1"/>
  <c r="G16" i="16" s="1"/>
  <c r="C10" i="16" l="1"/>
  <c r="G10" i="16" s="1"/>
  <c r="C13" i="16"/>
  <c r="G13" i="16" s="1"/>
  <c r="H6" i="8"/>
  <c r="G19" i="16" l="1"/>
  <c r="G20" i="16" s="1"/>
  <c r="G21" i="16" s="1"/>
</calcChain>
</file>

<file path=xl/sharedStrings.xml><?xml version="1.0" encoding="utf-8"?>
<sst xmlns="http://schemas.openxmlformats.org/spreadsheetml/2006/main" count="677" uniqueCount="152">
  <si>
    <t>용지조서</t>
    <phoneticPr fontId="6" type="noConversion"/>
  </si>
  <si>
    <t xml:space="preserve"> </t>
    <phoneticPr fontId="6" type="noConversion"/>
  </si>
  <si>
    <t>목      차</t>
    <phoneticPr fontId="6" type="noConversion"/>
  </si>
  <si>
    <t>총괄편입용지집계표</t>
    <phoneticPr fontId="1" type="noConversion"/>
  </si>
  <si>
    <t>편입용지집계표</t>
    <phoneticPr fontId="1" type="noConversion"/>
  </si>
  <si>
    <t>편입용지조서</t>
    <phoneticPr fontId="1" type="noConversion"/>
  </si>
  <si>
    <t>3.편입용지조서</t>
    <phoneticPr fontId="6" type="noConversion"/>
  </si>
  <si>
    <t>구분</t>
  </si>
  <si>
    <t>계</t>
    <phoneticPr fontId="1" type="noConversion"/>
  </si>
  <si>
    <t>사  유  지</t>
  </si>
  <si>
    <t>비고</t>
  </si>
  <si>
    <t>필지</t>
    <phoneticPr fontId="1" type="noConversion"/>
  </si>
  <si>
    <t>/</t>
  </si>
  <si>
    <t>면 적 (㎡)</t>
  </si>
  <si>
    <t>계</t>
  </si>
  <si>
    <t>답</t>
  </si>
  <si>
    <t>임야</t>
  </si>
  <si>
    <t>도로</t>
    <phoneticPr fontId="1" type="noConversion"/>
  </si>
  <si>
    <t>구거</t>
    <phoneticPr fontId="1" type="noConversion"/>
  </si>
  <si>
    <t>하천</t>
    <phoneticPr fontId="1" type="noConversion"/>
  </si>
  <si>
    <t>제방</t>
    <phoneticPr fontId="1" type="noConversion"/>
  </si>
  <si>
    <t>대지</t>
    <phoneticPr fontId="1" type="noConversion"/>
  </si>
  <si>
    <t>잡종지</t>
    <phoneticPr fontId="1" type="noConversion"/>
  </si>
  <si>
    <t>과수원</t>
    <phoneticPr fontId="1" type="noConversion"/>
  </si>
  <si>
    <t>편 입 용 지 집 계 표</t>
  </si>
  <si>
    <t>국  유  지</t>
    <phoneticPr fontId="1" type="noConversion"/>
  </si>
  <si>
    <t>필  지</t>
    <phoneticPr fontId="1" type="noConversion"/>
  </si>
  <si>
    <t>전</t>
  </si>
  <si>
    <t>번호</t>
    <phoneticPr fontId="26" type="noConversion"/>
  </si>
  <si>
    <t>POL번호</t>
    <phoneticPr fontId="1" type="noConversion"/>
  </si>
  <si>
    <t>지번</t>
    <phoneticPr fontId="26" type="noConversion"/>
  </si>
  <si>
    <t>지목</t>
  </si>
  <si>
    <t>지적(㎡)</t>
    <phoneticPr fontId="26" type="noConversion"/>
  </si>
  <si>
    <t>소   유   자</t>
  </si>
  <si>
    <t>비고</t>
    <phoneticPr fontId="1" type="noConversion"/>
  </si>
  <si>
    <t>확인</t>
    <phoneticPr fontId="6" type="noConversion"/>
  </si>
  <si>
    <t>성     명</t>
    <phoneticPr fontId="1" type="noConversion"/>
  </si>
  <si>
    <t>주     소</t>
  </si>
  <si>
    <t>지창</t>
  </si>
  <si>
    <t>전</t>
    <phoneticPr fontId="1" type="noConversion"/>
  </si>
  <si>
    <t>국유지구분</t>
    <phoneticPr fontId="1" type="noConversion"/>
  </si>
  <si>
    <t>전체편입</t>
    <phoneticPr fontId="1" type="noConversion"/>
  </si>
  <si>
    <t>종교용지</t>
    <phoneticPr fontId="1" type="noConversion"/>
  </si>
  <si>
    <t>전</t>
    <phoneticPr fontId="1" type="noConversion"/>
  </si>
  <si>
    <t>4.편입용지도</t>
    <phoneticPr fontId="6" type="noConversion"/>
  </si>
  <si>
    <t>2.편입용지집계표</t>
  </si>
  <si>
    <t>1.편입용지총괄집계표</t>
  </si>
  <si>
    <t>번호</t>
    <phoneticPr fontId="26" type="noConversion"/>
  </si>
  <si>
    <t>POL번호</t>
    <phoneticPr fontId="1" type="noConversion"/>
  </si>
  <si>
    <t>지번</t>
    <phoneticPr fontId="26" type="noConversion"/>
  </si>
  <si>
    <t>지적(㎡)</t>
    <phoneticPr fontId="26" type="noConversion"/>
  </si>
  <si>
    <t>비고</t>
    <phoneticPr fontId="1" type="noConversion"/>
  </si>
  <si>
    <t>성     명</t>
    <phoneticPr fontId="1" type="noConversion"/>
  </si>
  <si>
    <t>편입용지도</t>
    <phoneticPr fontId="1" type="noConversion"/>
  </si>
  <si>
    <t>개수</t>
    <phoneticPr fontId="1" type="noConversion"/>
  </si>
  <si>
    <t>평군갸</t>
    <phoneticPr fontId="1" type="noConversion"/>
  </si>
  <si>
    <t>가지번</t>
    <phoneticPr fontId="1" type="noConversion"/>
  </si>
  <si>
    <t>합          계</t>
    <phoneticPr fontId="1" type="noConversion"/>
  </si>
  <si>
    <t>단위</t>
    <phoneticPr fontId="32" type="noConversion"/>
  </si>
  <si>
    <t>m2</t>
    <phoneticPr fontId="32" type="noConversion"/>
  </si>
  <si>
    <t>사전</t>
    <phoneticPr fontId="1" type="noConversion"/>
  </si>
  <si>
    <t>m2</t>
    <phoneticPr fontId="32" type="noConversion"/>
  </si>
  <si>
    <t>사답</t>
    <phoneticPr fontId="1" type="noConversion"/>
  </si>
  <si>
    <t>사임</t>
    <phoneticPr fontId="1" type="noConversion"/>
  </si>
  <si>
    <t>m2</t>
  </si>
  <si>
    <t>사도</t>
    <phoneticPr fontId="1" type="noConversion"/>
  </si>
  <si>
    <t>사구</t>
    <phoneticPr fontId="1" type="noConversion"/>
  </si>
  <si>
    <t>사대</t>
    <phoneticPr fontId="1" type="noConversion"/>
  </si>
  <si>
    <t>사창</t>
    <phoneticPr fontId="1" type="noConversion"/>
  </si>
  <si>
    <t>공지시가</t>
    <phoneticPr fontId="1" type="noConversion"/>
  </si>
  <si>
    <t>사천</t>
    <phoneticPr fontId="1" type="noConversion"/>
  </si>
  <si>
    <t>사전</t>
    <phoneticPr fontId="1" type="noConversion"/>
  </si>
  <si>
    <t>사답</t>
    <phoneticPr fontId="1" type="noConversion"/>
  </si>
  <si>
    <t>사임</t>
    <phoneticPr fontId="1" type="noConversion"/>
  </si>
  <si>
    <t>사구</t>
    <phoneticPr fontId="1" type="noConversion"/>
  </si>
  <si>
    <t>사도</t>
    <phoneticPr fontId="1" type="noConversion"/>
  </si>
  <si>
    <t>공유지</t>
    <phoneticPr fontId="1" type="noConversion"/>
  </si>
  <si>
    <t>공장</t>
    <phoneticPr fontId="1" type="noConversion"/>
  </si>
  <si>
    <t>사장</t>
    <phoneticPr fontId="1" type="noConversion"/>
  </si>
  <si>
    <t>지목</t>
    <phoneticPr fontId="32" type="noConversion"/>
  </si>
  <si>
    <t>면적</t>
    <phoneticPr fontId="1" type="noConversion"/>
  </si>
  <si>
    <t>사대</t>
    <phoneticPr fontId="1" type="noConversion"/>
  </si>
  <si>
    <t>*토지대장 평균가격 적용</t>
    <phoneticPr fontId="1" type="noConversion"/>
  </si>
  <si>
    <t>보상비</t>
    <phoneticPr fontId="1" type="noConversion"/>
  </si>
  <si>
    <t>평균 공시지가</t>
    <phoneticPr fontId="1" type="noConversion"/>
  </si>
  <si>
    <t>총  계</t>
    <phoneticPr fontId="1" type="noConversion"/>
  </si>
  <si>
    <t>평균가</t>
    <phoneticPr fontId="1" type="noConversion"/>
  </si>
  <si>
    <t>유지</t>
    <phoneticPr fontId="1" type="noConversion"/>
  </si>
  <si>
    <t>편입용지   (㎡)</t>
    <phoneticPr fontId="26" type="noConversion"/>
  </si>
  <si>
    <t>사유</t>
    <phoneticPr fontId="1" type="noConversion"/>
  </si>
  <si>
    <t>유지</t>
    <phoneticPr fontId="1" type="noConversion"/>
  </si>
  <si>
    <t>편입용지   (㎡)</t>
    <phoneticPr fontId="26" type="noConversion"/>
  </si>
  <si>
    <t>공시지가 3배적용</t>
    <phoneticPr fontId="1" type="noConversion"/>
  </si>
  <si>
    <t>토 지 소 재 지 :  충청북도 영동군 황간면 신흥리</t>
    <phoneticPr fontId="1" type="noConversion"/>
  </si>
  <si>
    <t>산14</t>
    <phoneticPr fontId="1" type="noConversion"/>
  </si>
  <si>
    <t>-</t>
    <phoneticPr fontId="1" type="noConversion"/>
  </si>
  <si>
    <t>임</t>
    <phoneticPr fontId="1" type="noConversion"/>
  </si>
  <si>
    <t>천</t>
    <phoneticPr fontId="1" type="noConversion"/>
  </si>
  <si>
    <t>도</t>
    <phoneticPr fontId="1" type="noConversion"/>
  </si>
  <si>
    <t>답</t>
    <phoneticPr fontId="1" type="noConversion"/>
  </si>
  <si>
    <t>전</t>
    <phoneticPr fontId="1" type="noConversion"/>
  </si>
  <si>
    <t>구</t>
    <phoneticPr fontId="1" type="noConversion"/>
  </si>
  <si>
    <t>토 지 소 재 지 :  충청북도 영동군 황간면 신흥리</t>
    <phoneticPr fontId="1" type="noConversion"/>
  </si>
  <si>
    <t>국</t>
    <phoneticPr fontId="1" type="noConversion"/>
  </si>
  <si>
    <t>영동군</t>
    <phoneticPr fontId="1" type="noConversion"/>
  </si>
  <si>
    <t>남상우</t>
    <phoneticPr fontId="1" type="noConversion"/>
  </si>
  <si>
    <t>충청북도</t>
    <phoneticPr fontId="1" type="noConversion"/>
  </si>
  <si>
    <t>건설부</t>
    <phoneticPr fontId="1" type="noConversion"/>
  </si>
  <si>
    <t>기획재정부</t>
    <phoneticPr fontId="1" type="noConversion"/>
  </si>
  <si>
    <t>건설교통부</t>
    <phoneticPr fontId="1" type="noConversion"/>
  </si>
  <si>
    <t>김분주</t>
    <phoneticPr fontId="1" type="noConversion"/>
  </si>
  <si>
    <t>부산 남구 대연동 629-10</t>
    <phoneticPr fontId="1" type="noConversion"/>
  </si>
  <si>
    <t>농림부</t>
    <phoneticPr fontId="1" type="noConversion"/>
  </si>
  <si>
    <t>엄재고</t>
    <phoneticPr fontId="1" type="noConversion"/>
  </si>
  <si>
    <t>신흥2길 36</t>
    <phoneticPr fontId="1" type="noConversion"/>
  </si>
  <si>
    <t>최상일</t>
    <phoneticPr fontId="1" type="noConversion"/>
  </si>
  <si>
    <t>대전시 서구 도마동 29-46</t>
    <phoneticPr fontId="1" type="noConversion"/>
  </si>
  <si>
    <t>토 지 소 재 지 :  충청북도 영동군 황간면 원촌리</t>
    <phoneticPr fontId="1" type="noConversion"/>
  </si>
  <si>
    <t>천</t>
    <phoneticPr fontId="1" type="noConversion"/>
  </si>
  <si>
    <t>원촌리</t>
    <phoneticPr fontId="1" type="noConversion"/>
  </si>
  <si>
    <t>신흥리</t>
    <phoneticPr fontId="32" type="noConversion"/>
  </si>
  <si>
    <t>원촌리</t>
    <phoneticPr fontId="32" type="noConversion"/>
  </si>
  <si>
    <t>신흥리</t>
    <phoneticPr fontId="1" type="noConversion"/>
  </si>
  <si>
    <t>토지보상비(사유지)</t>
    <phoneticPr fontId="1" type="noConversion"/>
  </si>
  <si>
    <t>월류교삼거리 회전교차로 설치사업</t>
    <phoneticPr fontId="6" type="noConversion"/>
  </si>
  <si>
    <t>영 동 군</t>
    <phoneticPr fontId="1" type="noConversion"/>
  </si>
  <si>
    <t>2020. 06.</t>
    <phoneticPr fontId="1" type="noConversion"/>
  </si>
  <si>
    <t>편 입 용 지 총 괄 집 계 표</t>
    <phoneticPr fontId="1" type="noConversion"/>
  </si>
  <si>
    <t>월류교삼거리 회전교차로 설치사업</t>
    <phoneticPr fontId="1" type="noConversion"/>
  </si>
  <si>
    <t>구분</t>
    <phoneticPr fontId="1" type="noConversion"/>
  </si>
  <si>
    <t>계</t>
    <phoneticPr fontId="1" type="noConversion"/>
  </si>
  <si>
    <t xml:space="preserve"> 국  유  지</t>
    <phoneticPr fontId="1" type="noConversion"/>
  </si>
  <si>
    <t>사  유  지</t>
    <phoneticPr fontId="1" type="noConversion"/>
  </si>
  <si>
    <t>비고</t>
    <phoneticPr fontId="1" type="noConversion"/>
  </si>
  <si>
    <t>/</t>
    <phoneticPr fontId="1" type="noConversion"/>
  </si>
  <si>
    <t>면 적 (㎡)</t>
    <phoneticPr fontId="1" type="noConversion"/>
  </si>
  <si>
    <t>필지</t>
    <phoneticPr fontId="1" type="noConversion"/>
  </si>
  <si>
    <t>전</t>
    <phoneticPr fontId="1" type="noConversion"/>
  </si>
  <si>
    <t>답</t>
    <phoneticPr fontId="1" type="noConversion"/>
  </si>
  <si>
    <t>임야</t>
    <phoneticPr fontId="1" type="noConversion"/>
  </si>
  <si>
    <t>도로</t>
    <phoneticPr fontId="1" type="noConversion"/>
  </si>
  <si>
    <t>구거</t>
    <phoneticPr fontId="1" type="noConversion"/>
  </si>
  <si>
    <t>하천</t>
    <phoneticPr fontId="1" type="noConversion"/>
  </si>
  <si>
    <t>제방</t>
    <phoneticPr fontId="1" type="noConversion"/>
  </si>
  <si>
    <t>대지</t>
    <phoneticPr fontId="1" type="noConversion"/>
  </si>
  <si>
    <t>공유지</t>
    <phoneticPr fontId="1" type="noConversion"/>
  </si>
  <si>
    <t>잡종지</t>
    <phoneticPr fontId="1" type="noConversion"/>
  </si>
  <si>
    <t>종교용지</t>
    <phoneticPr fontId="1" type="noConversion"/>
  </si>
  <si>
    <t>공장</t>
    <phoneticPr fontId="1" type="noConversion"/>
  </si>
  <si>
    <t>유지</t>
    <phoneticPr fontId="1" type="noConversion"/>
  </si>
  <si>
    <t>창고</t>
    <phoneticPr fontId="1" type="noConversion"/>
  </si>
  <si>
    <t>가지번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</si>
</sst>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\ ."/>
    <numFmt numFmtId="177" formatCode="0_);[Red]\(0\)"/>
    <numFmt numFmtId="178" formatCode="0.00_ "/>
    <numFmt numFmtId="179" formatCode="#,##0_ "/>
    <numFmt numFmtId="180" formatCode="&quot;≒&quot;\ #,##0_ "/>
    <numFmt numFmtId="181" formatCode="_ * #,##0_ ;_ * &quot;₩&quot;\!\-#,##0_ ;_ * &quot;-&quot;_ ;_ @_ "/>
    <numFmt numFmtId="182" formatCode="_ * #,##0.00_ ;_ * &quot;₩&quot;\!\-#,##0.00_ ;_ * &quot;-&quot;??_ ;_ @_ "/>
    <numFmt numFmtId="183" formatCode="#,##0.00_ "/>
    <numFmt numFmtId="184" formatCode="#,##0.0_);[Red]\(#,##0.0\)"/>
    <numFmt numFmtId="185" formatCode="#,##0_);[Red]\(#,##0\)"/>
  </numFmts>
  <fonts count="51">
    <font>
      <sz val="10"/>
      <color theme="1"/>
      <name val="굴림"/>
      <family val="3"/>
      <charset val="129"/>
    </font>
    <font>
      <sz val="8"/>
      <name val="굴림"/>
      <family val="3"/>
      <charset val="129"/>
    </font>
    <font>
      <sz val="11"/>
      <name val="돋움"/>
      <family val="3"/>
      <charset val="129"/>
    </font>
    <font>
      <b/>
      <sz val="11"/>
      <name val="HY중고딕"/>
      <family val="1"/>
      <charset val="129"/>
    </font>
    <font>
      <b/>
      <sz val="11"/>
      <name val="HY헤드라인M"/>
      <family val="1"/>
      <charset val="129"/>
    </font>
    <font>
      <b/>
      <sz val="20"/>
      <name val="HY헤드라인M"/>
      <family val="1"/>
      <charset val="129"/>
    </font>
    <font>
      <sz val="8"/>
      <name val="돋움"/>
      <family val="3"/>
      <charset val="129"/>
    </font>
    <font>
      <b/>
      <sz val="19.5"/>
      <name val="HY헤드라인M"/>
      <family val="1"/>
      <charset val="129"/>
    </font>
    <font>
      <sz val="11"/>
      <name val="HY헤드라인M"/>
      <family val="1"/>
      <charset val="129"/>
    </font>
    <font>
      <b/>
      <sz val="36"/>
      <name val="HY헤드라인M"/>
      <family val="1"/>
      <charset val="129"/>
    </font>
    <font>
      <sz val="18"/>
      <name val="HY헤드라인M"/>
      <family val="1"/>
      <charset val="129"/>
    </font>
    <font>
      <b/>
      <sz val="24"/>
      <name val="HY중고딕"/>
      <family val="1"/>
      <charset val="129"/>
    </font>
    <font>
      <sz val="10"/>
      <name val="HY헤드라인M"/>
      <family val="1"/>
      <charset val="129"/>
    </font>
    <font>
      <b/>
      <sz val="26"/>
      <name val="HY헤드라인M"/>
      <family val="1"/>
      <charset val="129"/>
    </font>
    <font>
      <b/>
      <sz val="28"/>
      <name val="HY헤드라인M"/>
      <family val="1"/>
      <charset val="129"/>
    </font>
    <font>
      <b/>
      <sz val="25"/>
      <name val="HY헤드라인M"/>
      <family val="1"/>
      <charset val="129"/>
    </font>
    <font>
      <b/>
      <sz val="22"/>
      <name val="HY헤드라인M"/>
      <family val="1"/>
      <charset val="129"/>
    </font>
    <font>
      <b/>
      <sz val="18"/>
      <name val="HY헤드라인M"/>
      <family val="1"/>
      <charset val="129"/>
    </font>
    <font>
      <b/>
      <sz val="25"/>
      <name val="HY중고딕"/>
      <family val="1"/>
      <charset val="129"/>
    </font>
    <font>
      <b/>
      <sz val="22"/>
      <name val="HY중고딕"/>
      <family val="1"/>
      <charset val="129"/>
    </font>
    <font>
      <b/>
      <sz val="21.5"/>
      <name val="HY중고딕"/>
      <family val="1"/>
      <charset val="129"/>
    </font>
    <font>
      <b/>
      <sz val="18"/>
      <name val="HY중고딕"/>
      <family val="1"/>
      <charset val="129"/>
    </font>
    <font>
      <sz val="18"/>
      <name val="돋움"/>
      <family val="3"/>
      <charset val="129"/>
    </font>
    <font>
      <b/>
      <sz val="24"/>
      <name val="HY헤드라인M"/>
      <family val="1"/>
      <charset val="129"/>
    </font>
    <font>
      <sz val="10"/>
      <name val="돋움체"/>
      <family val="3"/>
      <charset val="129"/>
    </font>
    <font>
      <sz val="10"/>
      <name val="굴림"/>
      <family val="3"/>
      <charset val="129"/>
    </font>
    <font>
      <sz val="8"/>
      <name val="바탕"/>
      <family val="1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b/>
      <sz val="12"/>
      <name val="Arial"/>
      <family val="2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20"/>
      <name val="HY울릉도M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indexed="12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b/>
      <sz val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DFF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0EAC7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 applyFill="0" applyBorder="0" applyAlignment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28" fillId="0" borderId="0"/>
    <xf numFmtId="0" fontId="28" fillId="0" borderId="0" applyFont="0" applyFill="0" applyBorder="0" applyAlignment="0" applyProtection="0"/>
    <xf numFmtId="0" fontId="2" fillId="0" borderId="0"/>
    <xf numFmtId="41" fontId="3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0" borderId="3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34" fillId="0" borderId="0">
      <alignment vertical="center"/>
    </xf>
  </cellStyleXfs>
  <cellXfs count="290">
    <xf numFmtId="0" fontId="0" fillId="0" borderId="0" xfId="0">
      <alignment vertical="center"/>
    </xf>
    <xf numFmtId="0" fontId="3" fillId="0" borderId="0" xfId="17" applyFont="1" applyAlignment="1">
      <alignment vertical="center"/>
    </xf>
    <xf numFmtId="0" fontId="3" fillId="0" borderId="0" xfId="17" applyFont="1" applyBorder="1" applyAlignment="1">
      <alignment vertical="center"/>
    </xf>
    <xf numFmtId="0" fontId="4" fillId="0" borderId="0" xfId="17" applyFont="1" applyAlignment="1">
      <alignment vertical="center"/>
    </xf>
    <xf numFmtId="0" fontId="4" fillId="0" borderId="0" xfId="17" applyFont="1" applyBorder="1" applyAlignment="1">
      <alignment vertical="center"/>
    </xf>
    <xf numFmtId="0" fontId="7" fillId="0" borderId="0" xfId="17" applyFont="1" applyBorder="1" applyAlignment="1">
      <alignment horizontal="distributed" vertical="center" shrinkToFit="1"/>
    </xf>
    <xf numFmtId="0" fontId="8" fillId="0" borderId="0" xfId="17" applyFont="1" applyAlignment="1">
      <alignment shrinkToFit="1"/>
    </xf>
    <xf numFmtId="0" fontId="3" fillId="0" borderId="0" xfId="17" applyFont="1" applyBorder="1" applyAlignment="1">
      <alignment horizontal="distributed" vertical="center"/>
    </xf>
    <xf numFmtId="0" fontId="3" fillId="0" borderId="0" xfId="17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17" applyFont="1" applyBorder="1" applyAlignment="1">
      <alignment horizontal="centerContinuous" vertical="center"/>
    </xf>
    <xf numFmtId="0" fontId="14" fillId="0" borderId="0" xfId="17" applyFont="1" applyBorder="1" applyAlignment="1">
      <alignment horizontal="center" vertical="center" shrinkToFit="1"/>
    </xf>
    <xf numFmtId="0" fontId="16" fillId="0" borderId="0" xfId="17" applyFont="1" applyAlignment="1">
      <alignment vertical="center"/>
    </xf>
    <xf numFmtId="176" fontId="17" fillId="0" borderId="0" xfId="17" applyNumberFormat="1" applyFont="1" applyAlignment="1">
      <alignment horizontal="right" vertical="center"/>
    </xf>
    <xf numFmtId="0" fontId="14" fillId="0" borderId="0" xfId="17" applyFont="1" applyAlignment="1">
      <alignment horizontal="centerContinuous" vertical="center"/>
    </xf>
    <xf numFmtId="176" fontId="17" fillId="0" borderId="0" xfId="17" applyNumberFormat="1" applyFont="1" applyAlignment="1">
      <alignment vertical="center"/>
    </xf>
    <xf numFmtId="0" fontId="17" fillId="0" borderId="0" xfId="17" applyFont="1" applyAlignment="1">
      <alignment vertical="center"/>
    </xf>
    <xf numFmtId="0" fontId="18" fillId="0" borderId="0" xfId="17" applyFont="1" applyAlignment="1">
      <alignment horizontal="centerContinuous" vertical="center"/>
    </xf>
    <xf numFmtId="0" fontId="19" fillId="0" borderId="0" xfId="17" applyFont="1" applyAlignment="1">
      <alignment vertical="center"/>
    </xf>
    <xf numFmtId="0" fontId="20" fillId="0" borderId="0" xfId="17" applyFont="1" applyAlignment="1">
      <alignment vertical="center"/>
    </xf>
    <xf numFmtId="176" fontId="21" fillId="0" borderId="0" xfId="17" applyNumberFormat="1" applyFont="1" applyAlignment="1">
      <alignment vertical="center"/>
    </xf>
    <xf numFmtId="0" fontId="21" fillId="0" borderId="0" xfId="17" applyFont="1" applyAlignment="1">
      <alignment vertical="center"/>
    </xf>
    <xf numFmtId="176" fontId="21" fillId="0" borderId="0" xfId="17" applyNumberFormat="1" applyFont="1" applyAlignment="1">
      <alignment horizontal="right" vertical="center"/>
    </xf>
    <xf numFmtId="0" fontId="21" fillId="0" borderId="0" xfId="17" applyFont="1" applyAlignment="1">
      <alignment horizontal="left" vertical="center" wrapText="1"/>
    </xf>
    <xf numFmtId="0" fontId="22" fillId="0" borderId="0" xfId="17" applyFont="1" applyAlignment="1"/>
    <xf numFmtId="0" fontId="3" fillId="0" borderId="0" xfId="17" applyFont="1" applyAlignment="1">
      <alignment horizontal="centerContinuous" vertical="center"/>
    </xf>
    <xf numFmtId="0" fontId="11" fillId="0" borderId="0" xfId="17" applyFont="1" applyAlignment="1">
      <alignment vertical="center"/>
    </xf>
    <xf numFmtId="0" fontId="24" fillId="0" borderId="0" xfId="0" applyFont="1">
      <alignment vertical="center"/>
    </xf>
    <xf numFmtId="0" fontId="37" fillId="0" borderId="0" xfId="0" applyFont="1" applyBorder="1" applyAlignment="1">
      <alignment horizontal="distributed"/>
    </xf>
    <xf numFmtId="0" fontId="37" fillId="0" borderId="0" xfId="0" applyFont="1" applyBorder="1" applyAlignment="1">
      <alignment horizontal="right"/>
    </xf>
    <xf numFmtId="0" fontId="37" fillId="0" borderId="0" xfId="0" applyFont="1" applyBorder="1">
      <alignment vertical="center"/>
    </xf>
    <xf numFmtId="0" fontId="25" fillId="0" borderId="0" xfId="0" applyFont="1" applyBorder="1" applyAlignment="1"/>
    <xf numFmtId="0" fontId="37" fillId="0" borderId="0" xfId="0" applyFont="1" applyBorder="1" applyAlignment="1"/>
    <xf numFmtId="0" fontId="37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8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distributed"/>
    </xf>
    <xf numFmtId="0" fontId="24" fillId="0" borderId="0" xfId="0" applyFont="1" applyAlignment="1">
      <alignment horizontal="right"/>
    </xf>
    <xf numFmtId="0" fontId="24" fillId="0" borderId="0" xfId="0" applyFont="1" applyBorder="1" applyAlignment="1">
      <alignment horizontal="centerContinuous"/>
    </xf>
    <xf numFmtId="0" fontId="37" fillId="0" borderId="0" xfId="0" applyFont="1">
      <alignment vertical="center"/>
    </xf>
    <xf numFmtId="0" fontId="37" fillId="2" borderId="0" xfId="0" applyFont="1" applyFill="1" applyBorder="1" applyAlignment="1">
      <alignment horizontal="distributed" wrapText="1"/>
    </xf>
    <xf numFmtId="0" fontId="37" fillId="0" borderId="0" xfId="0" applyFont="1" applyAlignment="1">
      <alignment horizontal="center" vertical="center"/>
    </xf>
    <xf numFmtId="0" fontId="37" fillId="2" borderId="0" xfId="0" applyFont="1" applyFill="1" applyBorder="1">
      <alignment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41" fontId="37" fillId="0" borderId="0" xfId="0" applyNumberFormat="1" applyFont="1" applyAlignment="1">
      <alignment horizontal="center" vertical="center"/>
    </xf>
    <xf numFmtId="38" fontId="37" fillId="0" borderId="0" xfId="0" applyNumberFormat="1" applyFont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38" fillId="0" borderId="7" xfId="0" applyFont="1" applyFill="1" applyBorder="1" applyAlignment="1">
      <alignment horizontal="center" vertical="center"/>
    </xf>
    <xf numFmtId="177" fontId="39" fillId="0" borderId="9" xfId="0" applyNumberFormat="1" applyFont="1" applyFill="1" applyBorder="1" applyAlignment="1">
      <alignment horizontal="center" vertical="center" wrapText="1"/>
    </xf>
    <xf numFmtId="177" fontId="39" fillId="0" borderId="10" xfId="0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1" xfId="11" applyNumberFormat="1" applyFont="1" applyFill="1" applyBorder="1" applyAlignment="1">
      <alignment horizontal="center" vertical="center"/>
    </xf>
    <xf numFmtId="177" fontId="38" fillId="0" borderId="9" xfId="0" applyNumberFormat="1" applyFont="1" applyFill="1" applyBorder="1" applyAlignment="1">
      <alignment horizontal="center" vertical="center" wrapText="1"/>
    </xf>
    <xf numFmtId="177" fontId="38" fillId="0" borderId="10" xfId="0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/>
    </xf>
    <xf numFmtId="177" fontId="39" fillId="0" borderId="19" xfId="0" applyNumberFormat="1" applyFont="1" applyFill="1" applyBorder="1" applyAlignment="1">
      <alignment horizontal="center" vertical="center" wrapText="1"/>
    </xf>
    <xf numFmtId="177" fontId="39" fillId="0" borderId="20" xfId="0" applyNumberFormat="1" applyFont="1" applyFill="1" applyBorder="1" applyAlignment="1">
      <alignment horizontal="center" vertical="center" wrapText="1"/>
    </xf>
    <xf numFmtId="179" fontId="38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8" fillId="3" borderId="0" xfId="0" applyFont="1" applyFill="1" applyAlignment="1">
      <alignment horizontal="center" vertical="center"/>
    </xf>
    <xf numFmtId="0" fontId="38" fillId="3" borderId="0" xfId="0" applyFont="1" applyFill="1">
      <alignment vertical="center"/>
    </xf>
    <xf numFmtId="0" fontId="37" fillId="0" borderId="0" xfId="0" applyFont="1" applyBorder="1" applyAlignment="1">
      <alignment horizontal="right"/>
    </xf>
    <xf numFmtId="0" fontId="38" fillId="0" borderId="0" xfId="0" applyFont="1" applyFill="1" applyBorder="1" applyAlignment="1">
      <alignment horizontal="distributed" vertical="center" wrapText="1"/>
    </xf>
    <xf numFmtId="0" fontId="13" fillId="0" borderId="0" xfId="17" applyFont="1" applyBorder="1" applyAlignment="1">
      <alignment vertical="center" wrapText="1"/>
    </xf>
    <xf numFmtId="0" fontId="37" fillId="0" borderId="0" xfId="0" applyFont="1" applyFill="1" applyBorder="1" applyAlignment="1">
      <alignment horizontal="center"/>
    </xf>
    <xf numFmtId="0" fontId="4" fillId="0" borderId="0" xfId="17" applyFont="1" applyAlignment="1">
      <alignment horizontal="center" vertical="center"/>
    </xf>
    <xf numFmtId="0" fontId="23" fillId="0" borderId="0" xfId="17" applyFont="1" applyAlignment="1">
      <alignment vertical="center"/>
    </xf>
    <xf numFmtId="0" fontId="23" fillId="0" borderId="0" xfId="17" applyFont="1" applyBorder="1" applyAlignment="1">
      <alignment vertical="distributed" wrapText="1"/>
    </xf>
    <xf numFmtId="179" fontId="38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>
      <alignment vertical="center"/>
    </xf>
    <xf numFmtId="0" fontId="38" fillId="0" borderId="0" xfId="0" applyFont="1" applyFill="1" applyAlignment="1">
      <alignment horizontal="center" vertical="center"/>
    </xf>
    <xf numFmtId="0" fontId="37" fillId="0" borderId="0" xfId="0" applyNumberFormat="1" applyFont="1" applyFill="1" applyBorder="1" applyAlignment="1">
      <alignment horizontal="right"/>
    </xf>
    <xf numFmtId="0" fontId="42" fillId="0" borderId="0" xfId="0" applyNumberFormat="1" applyFont="1">
      <alignment vertical="center"/>
    </xf>
    <xf numFmtId="0" fontId="38" fillId="0" borderId="34" xfId="0" applyFont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179" fontId="34" fillId="0" borderId="0" xfId="20" applyNumberFormat="1" applyAlignment="1">
      <alignment horizontal="center" vertical="center"/>
    </xf>
    <xf numFmtId="179" fontId="34" fillId="0" borderId="0" xfId="20" applyNumberFormat="1" applyBorder="1" applyAlignment="1">
      <alignment horizontal="center" vertical="center"/>
    </xf>
    <xf numFmtId="179" fontId="34" fillId="0" borderId="0" xfId="20" applyNumberFormat="1" applyFont="1" applyBorder="1" applyAlignment="1">
      <alignment horizontal="center" vertical="center"/>
    </xf>
    <xf numFmtId="179" fontId="34" fillId="0" borderId="0" xfId="20" applyNumberFormat="1" applyFont="1" applyAlignment="1">
      <alignment horizontal="center" vertical="center"/>
    </xf>
    <xf numFmtId="179" fontId="31" fillId="0" borderId="35" xfId="20" applyNumberFormat="1" applyFont="1" applyBorder="1" applyAlignment="1">
      <alignment horizontal="center" vertical="center"/>
    </xf>
    <xf numFmtId="179" fontId="31" fillId="0" borderId="0" xfId="20" applyNumberFormat="1" applyFont="1" applyBorder="1" applyAlignment="1">
      <alignment horizontal="center" vertical="center" wrapText="1"/>
    </xf>
    <xf numFmtId="179" fontId="31" fillId="0" borderId="0" xfId="20" applyNumberFormat="1" applyFont="1" applyAlignment="1">
      <alignment horizontal="center" vertical="center"/>
    </xf>
    <xf numFmtId="179" fontId="31" fillId="0" borderId="0" xfId="20" applyNumberFormat="1" applyFont="1" applyBorder="1" applyAlignment="1">
      <alignment horizontal="center" vertical="center"/>
    </xf>
    <xf numFmtId="179" fontId="31" fillId="0" borderId="36" xfId="20" applyNumberFormat="1" applyFont="1" applyBorder="1" applyAlignment="1">
      <alignment vertical="center"/>
    </xf>
    <xf numFmtId="0" fontId="25" fillId="0" borderId="0" xfId="16">
      <alignment vertical="center"/>
    </xf>
    <xf numFmtId="0" fontId="37" fillId="0" borderId="39" xfId="0" applyFont="1" applyBorder="1" applyAlignment="1">
      <alignment horizontal="distributed" vertical="center" wrapText="1" indent="1"/>
    </xf>
    <xf numFmtId="41" fontId="37" fillId="0" borderId="8" xfId="0" applyNumberFormat="1" applyFont="1" applyBorder="1" applyAlignment="1">
      <alignment horizontal="right" vertical="center"/>
    </xf>
    <xf numFmtId="38" fontId="37" fillId="0" borderId="23" xfId="0" applyNumberFormat="1" applyFont="1" applyBorder="1" applyAlignment="1">
      <alignment horizontal="center" vertical="center"/>
    </xf>
    <xf numFmtId="41" fontId="37" fillId="0" borderId="9" xfId="0" applyNumberFormat="1" applyFont="1" applyBorder="1" applyAlignment="1">
      <alignment horizontal="right" vertical="center"/>
    </xf>
    <xf numFmtId="41" fontId="37" fillId="0" borderId="10" xfId="0" applyNumberFormat="1" applyFont="1" applyBorder="1" applyAlignment="1">
      <alignment horizontal="right" vertical="center"/>
    </xf>
    <xf numFmtId="0" fontId="37" fillId="0" borderId="25" xfId="0" applyFont="1" applyBorder="1" applyAlignment="1">
      <alignment horizontal="center" vertical="center"/>
    </xf>
    <xf numFmtId="0" fontId="37" fillId="0" borderId="39" xfId="0" applyFont="1" applyBorder="1" applyAlignment="1">
      <alignment horizontal="distributed" vertical="distributed" wrapText="1" indent="1"/>
    </xf>
    <xf numFmtId="0" fontId="37" fillId="0" borderId="40" xfId="0" applyFont="1" applyBorder="1" applyAlignment="1">
      <alignment horizontal="distributed" vertical="center" wrapText="1" indent="1"/>
    </xf>
    <xf numFmtId="41" fontId="37" fillId="0" borderId="15" xfId="0" applyNumberFormat="1" applyFont="1" applyBorder="1" applyAlignment="1">
      <alignment horizontal="right" vertical="center"/>
    </xf>
    <xf numFmtId="38" fontId="37" fillId="0" borderId="16" xfId="0" applyNumberFormat="1" applyFont="1" applyBorder="1" applyAlignment="1">
      <alignment horizontal="center" vertical="center"/>
    </xf>
    <xf numFmtId="41" fontId="37" fillId="0" borderId="17" xfId="0" applyNumberFormat="1" applyFont="1" applyBorder="1" applyAlignment="1">
      <alignment horizontal="right" vertical="center"/>
    </xf>
    <xf numFmtId="0" fontId="37" fillId="0" borderId="4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41" fontId="37" fillId="0" borderId="28" xfId="0" applyNumberFormat="1" applyFont="1" applyBorder="1" applyAlignment="1">
      <alignment horizontal="right" vertical="center"/>
    </xf>
    <xf numFmtId="38" fontId="37" fillId="0" borderId="41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42" xfId="0" applyFont="1" applyBorder="1" applyAlignment="1">
      <alignment horizontal="distributed" vertical="center" wrapText="1" indent="1"/>
    </xf>
    <xf numFmtId="38" fontId="37" fillId="0" borderId="9" xfId="0" applyNumberFormat="1" applyFont="1" applyBorder="1" applyAlignment="1">
      <alignment horizontal="center" vertical="center"/>
    </xf>
    <xf numFmtId="41" fontId="37" fillId="0" borderId="41" xfId="0" applyNumberFormat="1" applyFont="1" applyBorder="1" applyAlignment="1">
      <alignment horizontal="right" vertical="center"/>
    </xf>
    <xf numFmtId="0" fontId="42" fillId="0" borderId="0" xfId="0" applyFont="1">
      <alignment vertical="center"/>
    </xf>
    <xf numFmtId="0" fontId="41" fillId="0" borderId="6" xfId="0" quotePrefix="1" applyNumberFormat="1" applyFont="1" applyFill="1" applyBorder="1" applyAlignment="1">
      <alignment horizontal="center" vertical="center"/>
    </xf>
    <xf numFmtId="0" fontId="37" fillId="0" borderId="14" xfId="0" applyFont="1" applyBorder="1" applyAlignment="1">
      <alignment horizontal="distributed" vertical="center" wrapText="1" indent="1"/>
    </xf>
    <xf numFmtId="41" fontId="37" fillId="0" borderId="26" xfId="0" applyNumberFormat="1" applyFont="1" applyBorder="1" applyAlignment="1">
      <alignment horizontal="right" vertical="center"/>
    </xf>
    <xf numFmtId="38" fontId="37" fillId="0" borderId="0" xfId="0" applyNumberFormat="1" applyFont="1" applyBorder="1" applyAlignment="1">
      <alignment horizontal="center" vertical="center"/>
    </xf>
    <xf numFmtId="41" fontId="37" fillId="0" borderId="3" xfId="0" applyNumberFormat="1" applyFont="1" applyBorder="1" applyAlignment="1">
      <alignment horizontal="right" vertical="center"/>
    </xf>
    <xf numFmtId="41" fontId="37" fillId="0" borderId="27" xfId="0" applyNumberFormat="1" applyFont="1" applyBorder="1" applyAlignment="1">
      <alignment horizontal="right" vertical="center"/>
    </xf>
    <xf numFmtId="0" fontId="37" fillId="0" borderId="43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right" vertical="center" wrapText="1"/>
    </xf>
    <xf numFmtId="179" fontId="34" fillId="0" borderId="0" xfId="20" applyNumberFormat="1" applyAlignment="1">
      <alignment vertical="center"/>
    </xf>
    <xf numFmtId="0" fontId="24" fillId="0" borderId="0" xfId="0" applyFont="1" applyAlignment="1"/>
    <xf numFmtId="0" fontId="24" fillId="0" borderId="0" xfId="0" applyFont="1" applyAlignment="1">
      <alignment vertical="center"/>
    </xf>
    <xf numFmtId="0" fontId="5" fillId="0" borderId="0" xfId="17" applyFont="1" applyAlignment="1">
      <alignment vertical="center" wrapText="1" shrinkToFit="1"/>
    </xf>
    <xf numFmtId="0" fontId="38" fillId="3" borderId="34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2" fontId="37" fillId="0" borderId="0" xfId="0" applyNumberFormat="1" applyFont="1">
      <alignment vertical="center"/>
    </xf>
    <xf numFmtId="42" fontId="38" fillId="0" borderId="0" xfId="0" applyNumberFormat="1" applyFont="1">
      <alignment vertical="center"/>
    </xf>
    <xf numFmtId="42" fontId="38" fillId="0" borderId="0" xfId="0" applyNumberFormat="1" applyFont="1" applyFill="1">
      <alignment vertical="center"/>
    </xf>
    <xf numFmtId="42" fontId="0" fillId="0" borderId="0" xfId="0" applyNumberFormat="1">
      <alignment vertical="center"/>
    </xf>
    <xf numFmtId="0" fontId="44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37" fillId="0" borderId="0" xfId="0" applyFont="1" applyBorder="1" applyAlignment="1">
      <alignment horizontal="right"/>
    </xf>
    <xf numFmtId="0" fontId="38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right"/>
    </xf>
    <xf numFmtId="42" fontId="37" fillId="0" borderId="0" xfId="0" applyNumberFormat="1" applyFont="1" applyFill="1">
      <alignment vertical="center"/>
    </xf>
    <xf numFmtId="0" fontId="37" fillId="0" borderId="0" xfId="0" applyFont="1" applyFill="1">
      <alignment vertical="center"/>
    </xf>
    <xf numFmtId="0" fontId="37" fillId="0" borderId="0" xfId="0" applyFont="1" applyFill="1" applyAlignment="1">
      <alignment horizontal="center" vertical="center"/>
    </xf>
    <xf numFmtId="0" fontId="42" fillId="0" borderId="0" xfId="0" applyFont="1" applyFill="1">
      <alignment vertical="center"/>
    </xf>
    <xf numFmtId="0" fontId="42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2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42" fontId="0" fillId="0" borderId="0" xfId="0" applyNumberFormat="1" applyFill="1">
      <alignment vertical="center"/>
    </xf>
    <xf numFmtId="41" fontId="42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183" fontId="33" fillId="0" borderId="36" xfId="20" applyNumberFormat="1" applyFont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177" fontId="38" fillId="0" borderId="18" xfId="0" applyNumberFormat="1" applyFont="1" applyFill="1" applyBorder="1" applyAlignment="1">
      <alignment horizontal="center" vertical="center" wrapText="1"/>
    </xf>
    <xf numFmtId="178" fontId="38" fillId="0" borderId="21" xfId="12" applyNumberFormat="1" applyFont="1" applyFill="1" applyBorder="1" applyAlignment="1">
      <alignment horizontal="center" vertical="center"/>
    </xf>
    <xf numFmtId="0" fontId="38" fillId="0" borderId="21" xfId="11" applyNumberFormat="1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177" fontId="38" fillId="0" borderId="8" xfId="0" applyNumberFormat="1" applyFont="1" applyFill="1" applyBorder="1" applyAlignment="1">
      <alignment horizontal="center" vertical="center" wrapText="1"/>
    </xf>
    <xf numFmtId="178" fontId="38" fillId="0" borderId="11" xfId="12" applyNumberFormat="1" applyFont="1" applyFill="1" applyBorder="1" applyAlignment="1">
      <alignment horizontal="center" vertical="center"/>
    </xf>
    <xf numFmtId="0" fontId="38" fillId="0" borderId="11" xfId="1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178" fontId="38" fillId="0" borderId="11" xfId="12" applyNumberFormat="1" applyFont="1" applyFill="1" applyBorder="1" applyAlignment="1">
      <alignment horizontal="center" vertical="center" wrapText="1"/>
    </xf>
    <xf numFmtId="0" fontId="38" fillId="0" borderId="11" xfId="12" applyNumberFormat="1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177" fontId="38" fillId="0" borderId="22" xfId="0" applyNumberFormat="1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178" fontId="38" fillId="0" borderId="24" xfId="12" applyNumberFormat="1" applyFont="1" applyFill="1" applyBorder="1" applyAlignment="1">
      <alignment horizontal="center" vertical="center"/>
    </xf>
    <xf numFmtId="0" fontId="38" fillId="0" borderId="24" xfId="11" applyNumberFormat="1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178" fontId="38" fillId="0" borderId="38" xfId="12" applyNumberFormat="1" applyFont="1" applyFill="1" applyBorder="1" applyAlignment="1">
      <alignment horizontal="center" vertical="center"/>
    </xf>
    <xf numFmtId="0" fontId="38" fillId="0" borderId="38" xfId="11" applyNumberFormat="1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179" fontId="47" fillId="0" borderId="0" xfId="20" applyNumberFormat="1" applyFont="1" applyAlignment="1">
      <alignment horizontal="center" vertical="center"/>
    </xf>
    <xf numFmtId="177" fontId="48" fillId="0" borderId="9" xfId="0" applyNumberFormat="1" applyFont="1" applyFill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184" fontId="38" fillId="0" borderId="38" xfId="12" applyNumberFormat="1" applyFont="1" applyFill="1" applyBorder="1" applyAlignment="1">
      <alignment horizontal="right" vertical="center"/>
    </xf>
    <xf numFmtId="178" fontId="38" fillId="0" borderId="31" xfId="12" applyNumberFormat="1" applyFont="1" applyFill="1" applyBorder="1" applyAlignment="1">
      <alignment horizontal="center" vertical="center"/>
    </xf>
    <xf numFmtId="0" fontId="38" fillId="0" borderId="31" xfId="11" applyNumberFormat="1" applyFont="1" applyFill="1" applyBorder="1" applyAlignment="1">
      <alignment horizontal="center" vertical="center" wrapText="1"/>
    </xf>
    <xf numFmtId="42" fontId="24" fillId="0" borderId="0" xfId="0" applyNumberFormat="1" applyFont="1" applyAlignment="1">
      <alignment horizontal="center" vertical="center"/>
    </xf>
    <xf numFmtId="179" fontId="31" fillId="4" borderId="2" xfId="20" applyNumberFormat="1" applyFont="1" applyFill="1" applyBorder="1" applyAlignment="1">
      <alignment horizontal="center" vertical="center"/>
    </xf>
    <xf numFmtId="179" fontId="31" fillId="5" borderId="35" xfId="20" applyNumberFormat="1" applyFont="1" applyFill="1" applyBorder="1" applyAlignment="1">
      <alignment horizontal="center" vertical="center"/>
    </xf>
    <xf numFmtId="179" fontId="31" fillId="5" borderId="36" xfId="20" applyNumberFormat="1" applyFont="1" applyFill="1" applyBorder="1" applyAlignment="1">
      <alignment horizontal="center" vertical="center"/>
    </xf>
    <xf numFmtId="180" fontId="31" fillId="5" borderId="35" xfId="20" applyNumberFormat="1" applyFont="1" applyFill="1" applyBorder="1" applyAlignment="1">
      <alignment horizontal="center" vertical="center"/>
    </xf>
    <xf numFmtId="180" fontId="31" fillId="5" borderId="35" xfId="20" applyNumberFormat="1" applyFont="1" applyFill="1" applyBorder="1" applyAlignment="1">
      <alignment horizontal="right" vertical="center"/>
    </xf>
    <xf numFmtId="179" fontId="31" fillId="6" borderId="35" xfId="20" applyNumberFormat="1" applyFont="1" applyFill="1" applyBorder="1" applyAlignment="1">
      <alignment horizontal="center" vertical="center"/>
    </xf>
    <xf numFmtId="180" fontId="31" fillId="6" borderId="35" xfId="20" applyNumberFormat="1" applyFont="1" applyFill="1" applyBorder="1" applyAlignment="1">
      <alignment horizontal="center" vertical="center"/>
    </xf>
    <xf numFmtId="179" fontId="31" fillId="6" borderId="50" xfId="20" applyNumberFormat="1" applyFont="1" applyFill="1" applyBorder="1" applyAlignment="1">
      <alignment horizontal="right" vertical="center" wrapText="1"/>
    </xf>
    <xf numFmtId="180" fontId="31" fillId="6" borderId="35" xfId="20" applyNumberFormat="1" applyFont="1" applyFill="1" applyBorder="1" applyAlignment="1">
      <alignment horizontal="right" vertical="center"/>
    </xf>
    <xf numFmtId="183" fontId="33" fillId="7" borderId="36" xfId="20" applyNumberFormat="1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42" fontId="38" fillId="3" borderId="0" xfId="0" applyNumberFormat="1" applyFont="1" applyFill="1">
      <alignment vertical="center"/>
    </xf>
    <xf numFmtId="0" fontId="0" fillId="3" borderId="0" xfId="0" applyFill="1">
      <alignment vertical="center"/>
    </xf>
    <xf numFmtId="0" fontId="49" fillId="0" borderId="9" xfId="0" applyFont="1" applyFill="1" applyBorder="1" applyAlignment="1">
      <alignment horizontal="center" vertical="center"/>
    </xf>
    <xf numFmtId="185" fontId="38" fillId="0" borderId="31" xfId="12" applyNumberFormat="1" applyFont="1" applyFill="1" applyBorder="1" applyAlignment="1">
      <alignment horizontal="right" vertical="center"/>
    </xf>
    <xf numFmtId="185" fontId="38" fillId="0" borderId="11" xfId="12" applyNumberFormat="1" applyFont="1" applyFill="1" applyBorder="1" applyAlignment="1">
      <alignment horizontal="right" vertical="center"/>
    </xf>
    <xf numFmtId="185" fontId="38" fillId="0" borderId="24" xfId="12" applyNumberFormat="1" applyFont="1" applyFill="1" applyBorder="1" applyAlignment="1">
      <alignment horizontal="right" vertical="center"/>
    </xf>
    <xf numFmtId="185" fontId="38" fillId="0" borderId="21" xfId="12" applyNumberFormat="1" applyFont="1" applyFill="1" applyBorder="1" applyAlignment="1">
      <alignment horizontal="right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177" fontId="46" fillId="0" borderId="22" xfId="0" applyNumberFormat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/>
    </xf>
    <xf numFmtId="185" fontId="46" fillId="0" borderId="24" xfId="12" applyNumberFormat="1" applyFont="1" applyFill="1" applyBorder="1" applyAlignment="1">
      <alignment horizontal="right" vertical="center"/>
    </xf>
    <xf numFmtId="178" fontId="46" fillId="0" borderId="24" xfId="12" applyNumberFormat="1" applyFont="1" applyFill="1" applyBorder="1" applyAlignment="1">
      <alignment horizontal="center" vertical="center"/>
    </xf>
    <xf numFmtId="0" fontId="46" fillId="0" borderId="24" xfId="11" applyNumberFormat="1" applyFont="1" applyFill="1" applyBorder="1" applyAlignment="1">
      <alignment horizontal="center" vertical="center" wrapText="1"/>
    </xf>
    <xf numFmtId="0" fontId="46" fillId="0" borderId="25" xfId="0" applyFont="1" applyFill="1" applyBorder="1" applyAlignment="1">
      <alignment horizontal="center" vertical="center"/>
    </xf>
    <xf numFmtId="0" fontId="50" fillId="0" borderId="0" xfId="0" applyFont="1" applyFill="1">
      <alignment vertical="center"/>
    </xf>
    <xf numFmtId="0" fontId="38" fillId="0" borderId="52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177" fontId="38" fillId="0" borderId="15" xfId="0" applyNumberFormat="1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185" fontId="38" fillId="0" borderId="6" xfId="12" applyNumberFormat="1" applyFont="1" applyFill="1" applyBorder="1" applyAlignment="1">
      <alignment horizontal="right" vertical="center"/>
    </xf>
    <xf numFmtId="178" fontId="38" fillId="0" borderId="6" xfId="12" applyNumberFormat="1" applyFont="1" applyFill="1" applyBorder="1" applyAlignment="1">
      <alignment horizontal="center" vertical="center"/>
    </xf>
    <xf numFmtId="0" fontId="38" fillId="0" borderId="6" xfId="11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177" fontId="38" fillId="0" borderId="48" xfId="0" applyNumberFormat="1" applyFont="1" applyFill="1" applyBorder="1" applyAlignment="1">
      <alignment horizontal="center" vertical="center" wrapText="1"/>
    </xf>
    <xf numFmtId="0" fontId="49" fillId="0" borderId="49" xfId="0" applyFont="1" applyFill="1" applyBorder="1" applyAlignment="1">
      <alignment horizontal="center" vertical="center"/>
    </xf>
    <xf numFmtId="0" fontId="46" fillId="0" borderId="49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15" fillId="0" borderId="0" xfId="17" applyFont="1" applyAlignment="1">
      <alignment horizontal="center" vertical="center"/>
    </xf>
    <xf numFmtId="0" fontId="17" fillId="0" borderId="0" xfId="19" applyFont="1" applyAlignment="1">
      <alignment horizontal="distributed" vertical="center" wrapText="1"/>
    </xf>
    <xf numFmtId="0" fontId="10" fillId="0" borderId="0" xfId="19" applyFont="1" applyAlignment="1">
      <alignment horizontal="distributed" vertical="center" wrapText="1"/>
    </xf>
    <xf numFmtId="0" fontId="5" fillId="0" borderId="0" xfId="17" applyFont="1" applyAlignment="1">
      <alignment horizontal="center" vertical="center" wrapText="1" shrinkToFit="1"/>
    </xf>
    <xf numFmtId="0" fontId="5" fillId="0" borderId="0" xfId="17" applyFont="1" applyBorder="1" applyAlignment="1">
      <alignment horizontal="distributed" vertical="center" wrapText="1"/>
    </xf>
    <xf numFmtId="0" fontId="9" fillId="0" borderId="0" xfId="17" applyFont="1" applyAlignment="1">
      <alignment horizontal="distributed" vertical="center" wrapText="1" shrinkToFit="1"/>
    </xf>
    <xf numFmtId="0" fontId="10" fillId="0" borderId="0" xfId="17" applyFont="1" applyAlignment="1">
      <alignment horizontal="center" vertical="center" shrinkToFit="1"/>
    </xf>
    <xf numFmtId="0" fontId="13" fillId="0" borderId="0" xfId="17" applyFont="1" applyBorder="1" applyAlignment="1">
      <alignment horizontal="center" vertical="center" wrapText="1"/>
    </xf>
    <xf numFmtId="0" fontId="21" fillId="0" borderId="0" xfId="19" applyFont="1" applyAlignment="1">
      <alignment horizontal="distributed" vertical="center" wrapText="1"/>
    </xf>
    <xf numFmtId="0" fontId="22" fillId="0" borderId="0" xfId="19" applyFont="1" applyAlignment="1">
      <alignment horizontal="distributed" vertical="center" wrapText="1"/>
    </xf>
    <xf numFmtId="0" fontId="23" fillId="0" borderId="0" xfId="17" applyFont="1" applyBorder="1" applyAlignment="1">
      <alignment horizontal="distributed" vertical="center" wrapText="1" indent="1"/>
    </xf>
    <xf numFmtId="0" fontId="23" fillId="0" borderId="0" xfId="17" applyFont="1" applyBorder="1" applyAlignment="1">
      <alignment horizontal="distributed" vertical="distributed" wrapText="1" indent="1"/>
    </xf>
    <xf numFmtId="0" fontId="17" fillId="0" borderId="0" xfId="0" applyFont="1" applyBorder="1" applyAlignment="1">
      <alignment horizontal="distributed" vertical="center" indent="6"/>
    </xf>
    <xf numFmtId="0" fontId="43" fillId="0" borderId="0" xfId="0" applyFont="1" applyBorder="1" applyAlignment="1">
      <alignment horizontal="right"/>
    </xf>
    <xf numFmtId="0" fontId="37" fillId="0" borderId="44" xfId="0" applyFont="1" applyFill="1" applyBorder="1" applyAlignment="1">
      <alignment horizontal="distributed" vertical="center" wrapText="1" indent="1"/>
    </xf>
    <xf numFmtId="0" fontId="37" fillId="0" borderId="33" xfId="0" applyFont="1" applyFill="1" applyBorder="1" applyAlignment="1">
      <alignment horizontal="distributed" vertical="center" wrapText="1" indent="1"/>
    </xf>
    <xf numFmtId="0" fontId="37" fillId="0" borderId="18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distributed" vertical="center" wrapText="1" indent="1"/>
    </xf>
    <xf numFmtId="0" fontId="37" fillId="0" borderId="30" xfId="0" applyFont="1" applyFill="1" applyBorder="1" applyAlignment="1">
      <alignment horizontal="distributed" vertical="center" wrapText="1" indent="1"/>
    </xf>
    <xf numFmtId="0" fontId="37" fillId="0" borderId="0" xfId="0" applyFont="1" applyBorder="1" applyAlignment="1">
      <alignment horizontal="right"/>
    </xf>
    <xf numFmtId="0" fontId="38" fillId="0" borderId="46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distributed" vertical="center" wrapText="1"/>
    </xf>
    <xf numFmtId="0" fontId="38" fillId="0" borderId="0" xfId="0" applyFont="1" applyFill="1" applyBorder="1" applyAlignment="1">
      <alignment horizontal="right"/>
    </xf>
    <xf numFmtId="0" fontId="37" fillId="0" borderId="44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41" fontId="37" fillId="0" borderId="31" xfId="11" applyFont="1" applyFill="1" applyBorder="1" applyAlignment="1">
      <alignment horizontal="center" vertical="center" wrapText="1"/>
    </xf>
    <xf numFmtId="41" fontId="37" fillId="0" borderId="29" xfId="11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49" fontId="37" fillId="0" borderId="48" xfId="0" applyNumberFormat="1" applyFont="1" applyFill="1" applyBorder="1" applyAlignment="1">
      <alignment horizontal="center" vertical="center"/>
    </xf>
    <xf numFmtId="49" fontId="37" fillId="0" borderId="49" xfId="0" applyNumberFormat="1" applyFont="1" applyFill="1" applyBorder="1" applyAlignment="1">
      <alignment horizontal="center" vertical="center"/>
    </xf>
    <xf numFmtId="49" fontId="37" fillId="0" borderId="28" xfId="0" applyNumberFormat="1" applyFont="1" applyFill="1" applyBorder="1" applyAlignment="1">
      <alignment horizontal="center" vertical="center"/>
    </xf>
    <xf numFmtId="49" fontId="37" fillId="0" borderId="41" xfId="0" applyNumberFormat="1" applyFont="1" applyFill="1" applyBorder="1" applyAlignment="1">
      <alignment horizontal="center" vertical="center"/>
    </xf>
    <xf numFmtId="179" fontId="33" fillId="0" borderId="2" xfId="20" applyNumberFormat="1" applyFont="1" applyBorder="1" applyAlignment="1">
      <alignment horizontal="center" vertical="center"/>
    </xf>
    <xf numFmtId="179" fontId="33" fillId="0" borderId="36" xfId="20" applyNumberFormat="1" applyFont="1" applyBorder="1" applyAlignment="1">
      <alignment horizontal="center" vertical="center"/>
    </xf>
    <xf numFmtId="179" fontId="34" fillId="0" borderId="0" xfId="20" applyNumberFormat="1" applyAlignment="1">
      <alignment horizontal="center" vertical="center"/>
    </xf>
    <xf numFmtId="179" fontId="35" fillId="0" borderId="0" xfId="20" applyNumberFormat="1" applyFont="1" applyAlignment="1">
      <alignment horizontal="distributed" vertical="center" justifyLastLine="1"/>
    </xf>
    <xf numFmtId="179" fontId="34" fillId="0" borderId="41" xfId="20" applyNumberFormat="1" applyFont="1" applyBorder="1" applyAlignment="1">
      <alignment horizontal="left" vertical="center"/>
    </xf>
    <xf numFmtId="179" fontId="31" fillId="0" borderId="2" xfId="20" applyNumberFormat="1" applyFont="1" applyBorder="1" applyAlignment="1">
      <alignment horizontal="center" vertical="center"/>
    </xf>
    <xf numFmtId="179" fontId="34" fillId="0" borderId="46" xfId="20" applyNumberFormat="1" applyFont="1" applyBorder="1" applyAlignment="1">
      <alignment horizontal="center" vertical="center"/>
    </xf>
    <xf numFmtId="179" fontId="34" fillId="0" borderId="36" xfId="20" applyNumberFormat="1" applyFont="1" applyBorder="1" applyAlignment="1">
      <alignment horizontal="center" vertical="center"/>
    </xf>
    <xf numFmtId="179" fontId="31" fillId="0" borderId="49" xfId="20" applyNumberFormat="1" applyFont="1" applyBorder="1" applyAlignment="1">
      <alignment horizontal="center" vertical="center"/>
    </xf>
    <xf numFmtId="179" fontId="31" fillId="0" borderId="41" xfId="20" applyNumberFormat="1" applyFont="1" applyBorder="1" applyAlignment="1">
      <alignment horizontal="center" vertical="center"/>
    </xf>
    <xf numFmtId="179" fontId="31" fillId="0" borderId="50" xfId="20" applyNumberFormat="1" applyFont="1" applyBorder="1" applyAlignment="1">
      <alignment horizontal="center" vertical="center"/>
    </xf>
    <xf numFmtId="179" fontId="31" fillId="0" borderId="51" xfId="20" applyNumberFormat="1" applyFont="1" applyBorder="1" applyAlignment="1">
      <alignment horizontal="center" vertical="center"/>
    </xf>
    <xf numFmtId="179" fontId="34" fillId="0" borderId="2" xfId="20" applyNumberFormat="1" applyFont="1" applyBorder="1" applyAlignment="1">
      <alignment horizontal="center" vertical="center"/>
    </xf>
    <xf numFmtId="180" fontId="33" fillId="0" borderId="46" xfId="20" applyNumberFormat="1" applyFont="1" applyBorder="1" applyAlignment="1">
      <alignment horizontal="center" vertical="center"/>
    </xf>
    <xf numFmtId="180" fontId="33" fillId="0" borderId="36" xfId="20" applyNumberFormat="1" applyFont="1" applyBorder="1" applyAlignment="1">
      <alignment horizontal="center" vertical="center"/>
    </xf>
    <xf numFmtId="180" fontId="33" fillId="7" borderId="46" xfId="20" applyNumberFormat="1" applyFont="1" applyFill="1" applyBorder="1" applyAlignment="1">
      <alignment horizontal="center" vertical="center"/>
    </xf>
    <xf numFmtId="180" fontId="33" fillId="7" borderId="36" xfId="20" applyNumberFormat="1" applyFont="1" applyFill="1" applyBorder="1" applyAlignment="1">
      <alignment horizontal="center" vertical="center"/>
    </xf>
    <xf numFmtId="179" fontId="33" fillId="7" borderId="2" xfId="20" applyNumberFormat="1" applyFont="1" applyFill="1" applyBorder="1" applyAlignment="1">
      <alignment horizontal="center" vertical="center"/>
    </xf>
    <xf numFmtId="179" fontId="33" fillId="7" borderId="36" xfId="20" applyNumberFormat="1" applyFont="1" applyFill="1" applyBorder="1" applyAlignment="1">
      <alignment horizontal="center" vertical="center"/>
    </xf>
  </cellXfs>
  <cellStyles count="21">
    <cellStyle name="Calc Currency (0)" xfId="1"/>
    <cellStyle name="Comma [0]_ SG&amp;A Bridge " xfId="2"/>
    <cellStyle name="Comma_ SG&amp;A Bridge " xfId="3"/>
    <cellStyle name="Currency [0]_ SG&amp;A Bridge " xfId="4"/>
    <cellStyle name="Currency_ SG&amp;A Bridge " xfId="5"/>
    <cellStyle name="Header1" xfId="6"/>
    <cellStyle name="Header2" xfId="7"/>
    <cellStyle name="Normal_ SG&amp;A Bridge " xfId="8"/>
    <cellStyle name="W?rung_FixerSetupDlg" xfId="9"/>
    <cellStyle name="뷭?_BOOKSHIP" xfId="10"/>
    <cellStyle name="쉼표 [0]" xfId="11" builtinId="6"/>
    <cellStyle name="쉼표 [0] 2" xfId="12"/>
    <cellStyle name="안건회계법인" xfId="13"/>
    <cellStyle name="콤마 [0]_0828" xfId="14"/>
    <cellStyle name="콤마_0828" xfId="15"/>
    <cellStyle name="표준" xfId="0" builtinId="0" customBuiltin="1"/>
    <cellStyle name="표준 2" xfId="16"/>
    <cellStyle name="표준 2 2" xfId="17"/>
    <cellStyle name="표준 3" xfId="18"/>
    <cellStyle name="표준_용지조서(8.17 최종)" xfId="19"/>
    <cellStyle name="표준_칠장천사유지조서" xfId="20"/>
  </cellStyles>
  <dxfs count="0"/>
  <tableStyles count="0" defaultTableStyle="TableStyleMedium9" defaultPivotStyle="PivotStyleLight16"/>
  <colors>
    <mruColors>
      <color rgb="FFB0EAC7"/>
      <color rgb="FFE1DFF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421819</xdr:colOff>
      <xdr:row>40</xdr:row>
      <xdr:rowOff>167367</xdr:rowOff>
    </xdr:from>
    <xdr:to>
      <xdr:col>3</xdr:col>
      <xdr:colOff>353783</xdr:colOff>
      <xdr:row>45</xdr:row>
      <xdr:rowOff>42180</xdr:rowOff>
    </xdr:to>
    <xdr:pic>
      <xdr:nvPicPr>
        <xdr:cNvPr id="3" name="Picture 1" descr="UNI000001f40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0" y="8386081"/>
          <a:ext cx="707572" cy="75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06"/>
  <sheetViews>
    <sheetView view="pageBreakPreview" zoomScale="70" zoomScaleNormal="60" zoomScaleSheetLayoutView="70" workbookViewId="0">
      <selection activeCell="L31" sqref="L31"/>
    </sheetView>
  </sheetViews>
  <sheetFormatPr defaultRowHeight="13.5"/>
  <cols>
    <col min="1" max="1" width="4.7109375" style="1" customWidth="1"/>
    <col min="2" max="8" width="11.7109375" style="1" customWidth="1"/>
    <col min="9" max="9" width="4.7109375" style="1" customWidth="1"/>
    <col min="10" max="10" width="4.42578125" style="1" customWidth="1"/>
    <col min="11" max="11" width="14.85546875" style="1" customWidth="1"/>
    <col min="12" max="15" width="9.140625" style="1"/>
    <col min="16" max="16" width="12.5703125" style="1" customWidth="1"/>
    <col min="17" max="17" width="12.28515625" style="1" customWidth="1"/>
    <col min="18" max="18" width="2.42578125" style="1" customWidth="1"/>
    <col min="19" max="16384" width="9.140625" style="1"/>
  </cols>
  <sheetData>
    <row r="2" spans="1:9">
      <c r="B2" s="2"/>
      <c r="C2" s="2"/>
      <c r="D2" s="2"/>
      <c r="E2" s="2"/>
      <c r="F2" s="2"/>
      <c r="G2" s="2"/>
      <c r="H2" s="2"/>
      <c r="I2" s="2"/>
    </row>
    <row r="3" spans="1:9">
      <c r="B3" s="2"/>
      <c r="C3" s="2"/>
      <c r="D3" s="2"/>
      <c r="E3" s="2"/>
      <c r="F3" s="2"/>
      <c r="G3" s="2"/>
      <c r="H3" s="2"/>
      <c r="I3" s="2"/>
    </row>
    <row r="4" spans="1:9">
      <c r="B4" s="2"/>
      <c r="C4" s="2"/>
      <c r="D4" s="2"/>
      <c r="E4" s="2"/>
      <c r="F4" s="2"/>
      <c r="G4" s="2"/>
      <c r="H4" s="2"/>
      <c r="I4" s="2"/>
    </row>
    <row r="5" spans="1:9">
      <c r="B5" s="2"/>
      <c r="C5" s="2"/>
      <c r="D5" s="2"/>
      <c r="E5" s="2"/>
      <c r="F5" s="2"/>
      <c r="G5" s="2"/>
      <c r="H5" s="2"/>
      <c r="I5" s="2"/>
    </row>
    <row r="6" spans="1:9" ht="25.5">
      <c r="A6" s="3"/>
      <c r="B6" s="234" t="s">
        <v>124</v>
      </c>
      <c r="C6" s="234"/>
      <c r="D6" s="234"/>
      <c r="E6" s="234"/>
      <c r="F6" s="234"/>
      <c r="G6" s="234"/>
      <c r="H6" s="234"/>
      <c r="I6" s="2"/>
    </row>
    <row r="7" spans="1:9" ht="24.75">
      <c r="A7" s="4"/>
      <c r="B7" s="5"/>
      <c r="C7" s="6"/>
      <c r="D7" s="6"/>
      <c r="E7" s="6"/>
      <c r="F7" s="6"/>
      <c r="G7" s="6"/>
      <c r="H7" s="6"/>
      <c r="I7" s="7"/>
    </row>
    <row r="8" spans="1:9">
      <c r="A8" s="4"/>
      <c r="B8" s="235" t="s">
        <v>0</v>
      </c>
      <c r="C8" s="235"/>
      <c r="D8" s="235"/>
      <c r="E8" s="235"/>
      <c r="F8" s="235"/>
      <c r="G8" s="235"/>
      <c r="H8" s="235"/>
      <c r="I8" s="7"/>
    </row>
    <row r="9" spans="1:9">
      <c r="A9" s="4"/>
      <c r="B9" s="235"/>
      <c r="C9" s="235"/>
      <c r="D9" s="235"/>
      <c r="E9" s="235"/>
      <c r="F9" s="235"/>
      <c r="G9" s="235"/>
      <c r="H9" s="235"/>
      <c r="I9" s="7"/>
    </row>
    <row r="10" spans="1:9">
      <c r="A10" s="4"/>
      <c r="B10" s="235"/>
      <c r="C10" s="235"/>
      <c r="D10" s="235"/>
      <c r="E10" s="235"/>
      <c r="F10" s="235"/>
      <c r="G10" s="235"/>
      <c r="H10" s="235"/>
      <c r="I10" s="7"/>
    </row>
    <row r="11" spans="1:9">
      <c r="A11" s="4"/>
      <c r="B11" s="6"/>
      <c r="C11" s="6"/>
      <c r="D11" s="6"/>
      <c r="E11" s="6"/>
      <c r="F11" s="6"/>
      <c r="G11" s="6"/>
      <c r="H11" s="6"/>
      <c r="I11" s="7"/>
    </row>
    <row r="12" spans="1:9" ht="22.5">
      <c r="A12" s="4"/>
      <c r="B12" s="6"/>
      <c r="C12" s="236"/>
      <c r="D12" s="236"/>
      <c r="E12" s="236"/>
      <c r="F12" s="236"/>
      <c r="G12" s="236"/>
      <c r="H12" s="6"/>
      <c r="I12" s="7"/>
    </row>
    <row r="13" spans="1:9">
      <c r="A13" s="4"/>
      <c r="B13" s="6"/>
      <c r="C13" s="6"/>
      <c r="D13" s="6"/>
      <c r="E13" s="6"/>
      <c r="F13" s="6"/>
      <c r="G13" s="6"/>
      <c r="H13" s="6"/>
      <c r="I13" s="7"/>
    </row>
    <row r="14" spans="1:9">
      <c r="A14" s="3"/>
      <c r="B14" s="3"/>
      <c r="C14" s="3"/>
      <c r="D14" s="3"/>
      <c r="E14" s="3"/>
      <c r="F14" s="3"/>
      <c r="G14" s="3"/>
      <c r="H14" s="3"/>
    </row>
    <row r="15" spans="1:9">
      <c r="A15" s="3"/>
      <c r="B15" s="3"/>
      <c r="C15" s="3"/>
      <c r="D15" s="3"/>
      <c r="E15" s="3"/>
      <c r="F15" s="3"/>
      <c r="G15" s="3"/>
      <c r="H15" s="3"/>
    </row>
    <row r="16" spans="1:9">
      <c r="A16" s="3"/>
      <c r="B16" s="3"/>
      <c r="C16" s="3"/>
      <c r="D16" s="3"/>
      <c r="E16" s="3"/>
      <c r="F16" s="3"/>
      <c r="G16" s="3"/>
      <c r="H16" s="3"/>
    </row>
    <row r="17" spans="1:18" ht="13.5" hidden="1" customHeight="1">
      <c r="A17" s="3"/>
      <c r="B17" s="3"/>
      <c r="C17" s="3"/>
      <c r="D17" s="3"/>
      <c r="E17" s="3"/>
      <c r="F17" s="3"/>
      <c r="G17" s="3"/>
      <c r="H17" s="3"/>
    </row>
    <row r="18" spans="1:18" ht="27" customHeight="1">
      <c r="A18" s="3"/>
      <c r="B18" s="3"/>
      <c r="C18" s="3"/>
      <c r="D18" s="3"/>
      <c r="E18" s="3"/>
      <c r="F18" s="3"/>
      <c r="G18" s="3"/>
      <c r="H18" s="3"/>
    </row>
    <row r="19" spans="1:18" ht="31.5">
      <c r="A19" s="3"/>
      <c r="B19" s="3"/>
      <c r="C19" s="3"/>
      <c r="D19" s="3"/>
      <c r="E19" s="3"/>
      <c r="F19" s="3"/>
      <c r="G19" s="3"/>
      <c r="H19" s="3"/>
      <c r="J19" s="229"/>
      <c r="K19" s="229"/>
      <c r="L19" s="229"/>
      <c r="M19" s="229"/>
      <c r="N19" s="229"/>
      <c r="O19" s="229"/>
      <c r="P19" s="229"/>
      <c r="Q19" s="229"/>
      <c r="R19" s="8"/>
    </row>
    <row r="20" spans="1:18" ht="27" customHeight="1">
      <c r="A20" s="3"/>
      <c r="B20" s="3"/>
      <c r="C20" s="3"/>
      <c r="D20" s="3"/>
      <c r="E20" s="3"/>
      <c r="F20" s="3"/>
      <c r="G20" s="3"/>
      <c r="H20" s="3" t="s">
        <v>1</v>
      </c>
    </row>
    <row r="21" spans="1:18" ht="11.25" customHeight="1">
      <c r="A21" s="3"/>
      <c r="B21" s="3"/>
      <c r="C21" s="3"/>
      <c r="D21" s="3"/>
      <c r="E21" s="3"/>
      <c r="F21" s="3"/>
      <c r="G21" s="3"/>
      <c r="H21" s="3"/>
    </row>
    <row r="22" spans="1:18" ht="27" customHeight="1">
      <c r="A22" s="3"/>
      <c r="B22" s="3"/>
      <c r="C22" s="3"/>
      <c r="D22" s="3"/>
      <c r="E22" s="3"/>
      <c r="F22" s="3"/>
      <c r="G22" s="3"/>
      <c r="H22" s="3"/>
    </row>
    <row r="23" spans="1:18">
      <c r="A23" s="3"/>
      <c r="B23" s="3"/>
      <c r="C23" s="3"/>
      <c r="D23" s="233" t="s">
        <v>126</v>
      </c>
      <c r="E23" s="233"/>
      <c r="F23" s="233"/>
      <c r="G23" s="3"/>
      <c r="H23" s="3"/>
    </row>
    <row r="24" spans="1:18">
      <c r="A24" s="3"/>
      <c r="B24" s="3"/>
      <c r="C24" s="3"/>
      <c r="D24" s="233"/>
      <c r="E24" s="233"/>
      <c r="F24" s="233"/>
      <c r="G24" s="3"/>
      <c r="H24" s="3"/>
    </row>
    <row r="25" spans="1:18">
      <c r="A25" s="3"/>
      <c r="B25" s="3"/>
      <c r="C25" s="3"/>
      <c r="D25" s="233"/>
      <c r="E25" s="233"/>
      <c r="F25" s="233"/>
      <c r="G25" s="3"/>
      <c r="H25" s="3"/>
    </row>
    <row r="26" spans="1:18" ht="13.5" customHeight="1">
      <c r="A26" s="3"/>
      <c r="B26" s="3"/>
      <c r="C26" s="3"/>
      <c r="D26" s="129"/>
      <c r="E26" s="129"/>
      <c r="F26" s="129"/>
      <c r="G26" s="3"/>
      <c r="H26" s="3"/>
    </row>
    <row r="27" spans="1:18" ht="18" customHeight="1">
      <c r="A27" s="3"/>
      <c r="B27" s="3"/>
      <c r="C27" s="3"/>
      <c r="D27" s="129"/>
      <c r="E27" s="129"/>
      <c r="F27" s="129"/>
      <c r="G27" s="3"/>
      <c r="H27" s="3"/>
    </row>
    <row r="28" spans="1:18" ht="18" customHeight="1">
      <c r="A28" s="3"/>
      <c r="B28" s="3"/>
      <c r="C28" s="3"/>
      <c r="D28" s="129"/>
      <c r="E28" s="129"/>
      <c r="F28" s="129"/>
      <c r="G28" s="3"/>
      <c r="H28" s="3"/>
    </row>
    <row r="29" spans="1:18">
      <c r="A29" s="3"/>
      <c r="B29" s="3"/>
      <c r="C29" s="3"/>
      <c r="D29" s="3"/>
      <c r="E29" s="3"/>
      <c r="F29" s="3"/>
      <c r="G29" s="3"/>
      <c r="H29" s="3"/>
    </row>
    <row r="30" spans="1:18">
      <c r="A30" s="3"/>
      <c r="B30" s="3"/>
      <c r="C30" s="3"/>
      <c r="D30" s="3"/>
      <c r="E30" s="3"/>
      <c r="F30" s="3"/>
      <c r="G30" s="3"/>
      <c r="H30" s="3"/>
    </row>
    <row r="31" spans="1:18" ht="24.75" customHeight="1">
      <c r="A31" s="3"/>
      <c r="B31" s="3"/>
      <c r="C31" s="3"/>
      <c r="D31" s="3"/>
      <c r="E31" s="3"/>
      <c r="F31" s="3"/>
      <c r="G31" s="3"/>
      <c r="H31" s="3"/>
    </row>
    <row r="32" spans="1:1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9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 ht="13.5" customHeight="1">
      <c r="A42" s="3"/>
      <c r="B42" s="70"/>
      <c r="C42" s="237"/>
      <c r="D42" s="237" t="s">
        <v>125</v>
      </c>
      <c r="E42" s="237"/>
      <c r="F42" s="237"/>
      <c r="G42" s="70"/>
      <c r="H42" s="70"/>
    </row>
    <row r="43" spans="1:8" ht="13.5" customHeight="1">
      <c r="A43" s="3"/>
      <c r="B43" s="70"/>
      <c r="C43" s="237"/>
      <c r="D43" s="237"/>
      <c r="E43" s="237"/>
      <c r="F43" s="237"/>
      <c r="G43" s="70"/>
      <c r="H43" s="70"/>
    </row>
    <row r="44" spans="1:8" ht="13.5" customHeight="1">
      <c r="A44" s="3"/>
      <c r="B44" s="70"/>
      <c r="C44" s="237"/>
      <c r="D44" s="237"/>
      <c r="E44" s="237"/>
      <c r="F44" s="237"/>
      <c r="G44" s="70"/>
      <c r="H44" s="70"/>
    </row>
    <row r="45" spans="1:8" ht="13.5" customHeight="1">
      <c r="A45" s="3"/>
      <c r="B45" s="70"/>
      <c r="C45" s="237"/>
      <c r="D45" s="237"/>
      <c r="E45" s="237"/>
      <c r="F45" s="237"/>
      <c r="G45" s="70"/>
      <c r="H45" s="70"/>
    </row>
    <row r="46" spans="1:8" ht="13.5" customHeight="1">
      <c r="A46" s="3"/>
      <c r="B46" s="70"/>
      <c r="C46" s="70"/>
      <c r="D46" s="70"/>
      <c r="E46" s="70"/>
      <c r="F46" s="70"/>
      <c r="G46" s="70"/>
      <c r="H46" s="70"/>
    </row>
    <row r="47" spans="1:8" ht="35.25">
      <c r="A47" s="3"/>
      <c r="B47" s="4"/>
      <c r="C47" s="10"/>
      <c r="D47" s="11"/>
      <c r="E47" s="11"/>
      <c r="F47" s="11"/>
      <c r="G47" s="10"/>
      <c r="H47" s="4"/>
    </row>
    <row r="48" spans="1:8" ht="35.25">
      <c r="A48" s="3"/>
      <c r="B48" s="4"/>
      <c r="C48" s="10"/>
      <c r="D48" s="11"/>
      <c r="E48" s="11"/>
      <c r="F48" s="11"/>
      <c r="G48" s="10"/>
      <c r="H48" s="4"/>
    </row>
    <row r="49" spans="1:18">
      <c r="A49" s="3"/>
      <c r="B49" s="3"/>
      <c r="C49" s="3"/>
      <c r="D49" s="3"/>
      <c r="E49" s="3"/>
      <c r="F49" s="3"/>
      <c r="G49" s="3"/>
      <c r="H49" s="3"/>
    </row>
    <row r="50" spans="1:18" ht="13.35" customHeight="1">
      <c r="A50" s="230"/>
      <c r="B50" s="230"/>
      <c r="C50" s="230"/>
      <c r="D50" s="230"/>
      <c r="E50" s="230"/>
      <c r="F50" s="230"/>
      <c r="G50" s="230"/>
      <c r="H50" s="230"/>
    </row>
    <row r="51" spans="1:18" ht="35.25" customHeight="1">
      <c r="A51" s="230" t="s">
        <v>2</v>
      </c>
      <c r="B51" s="230"/>
      <c r="C51" s="230"/>
      <c r="D51" s="230"/>
      <c r="E51" s="230"/>
      <c r="F51" s="230"/>
      <c r="G51" s="230"/>
      <c r="H51" s="230"/>
    </row>
    <row r="52" spans="1:18" ht="30.75" customHeight="1">
      <c r="A52" s="3"/>
      <c r="B52" s="3"/>
      <c r="C52" s="3"/>
      <c r="D52" s="3"/>
      <c r="E52" s="3"/>
      <c r="F52" s="3"/>
      <c r="G52" s="3"/>
      <c r="H52" s="12"/>
    </row>
    <row r="53" spans="1:18" ht="30.75" customHeight="1">
      <c r="A53" s="3"/>
      <c r="B53" s="13">
        <v>1</v>
      </c>
      <c r="C53" s="231" t="s">
        <v>3</v>
      </c>
      <c r="D53" s="232"/>
      <c r="E53" s="232"/>
      <c r="F53" s="232"/>
      <c r="G53" s="232"/>
      <c r="H53" s="3"/>
    </row>
    <row r="54" spans="1:18" ht="30.75" customHeight="1">
      <c r="A54" s="14"/>
      <c r="B54" s="15"/>
      <c r="C54" s="16"/>
      <c r="D54" s="16"/>
      <c r="E54" s="16"/>
      <c r="F54" s="16"/>
      <c r="G54" s="16"/>
      <c r="H54" s="12"/>
      <c r="I54" s="17"/>
    </row>
    <row r="55" spans="1:18" ht="30.75" customHeight="1">
      <c r="A55" s="3"/>
      <c r="B55" s="13">
        <v>2</v>
      </c>
      <c r="C55" s="231" t="s">
        <v>4</v>
      </c>
      <c r="D55" s="232"/>
      <c r="E55" s="232"/>
      <c r="F55" s="232"/>
      <c r="G55" s="232"/>
      <c r="H55" s="3"/>
    </row>
    <row r="56" spans="1:18" ht="30.75" customHeight="1">
      <c r="A56" s="3"/>
      <c r="B56" s="15"/>
      <c r="C56" s="16"/>
      <c r="D56" s="16"/>
      <c r="E56" s="16"/>
      <c r="F56" s="16"/>
      <c r="G56" s="16"/>
      <c r="H56" s="3"/>
    </row>
    <row r="57" spans="1:18" ht="30.75" customHeight="1">
      <c r="A57" s="3"/>
      <c r="B57" s="13">
        <v>3</v>
      </c>
      <c r="C57" s="231" t="s">
        <v>5</v>
      </c>
      <c r="D57" s="232"/>
      <c r="E57" s="232"/>
      <c r="F57" s="232"/>
      <c r="G57" s="232"/>
      <c r="H57" s="3"/>
    </row>
    <row r="58" spans="1:18" ht="30.75" customHeight="1">
      <c r="A58" s="3"/>
      <c r="B58" s="15"/>
      <c r="C58" s="16"/>
      <c r="D58" s="16"/>
      <c r="E58" s="16"/>
      <c r="F58" s="16"/>
      <c r="G58" s="16"/>
      <c r="H58" s="3"/>
    </row>
    <row r="59" spans="1:18" s="18" customFormat="1" ht="30.75" customHeight="1">
      <c r="A59" s="12"/>
      <c r="B59" s="13">
        <v>4</v>
      </c>
      <c r="C59" s="231" t="s">
        <v>53</v>
      </c>
      <c r="D59" s="232"/>
      <c r="E59" s="232"/>
      <c r="F59" s="232"/>
      <c r="G59" s="232"/>
      <c r="H59" s="12"/>
      <c r="J59" s="1"/>
      <c r="K59" s="1"/>
      <c r="L59" s="1"/>
      <c r="M59" s="1"/>
      <c r="N59" s="1"/>
      <c r="O59" s="1"/>
      <c r="P59" s="1"/>
      <c r="Q59" s="1"/>
      <c r="R59" s="1"/>
    </row>
    <row r="60" spans="1:18" s="18" customFormat="1" ht="30.75" customHeight="1">
      <c r="A60" s="19"/>
      <c r="B60" s="20"/>
      <c r="C60" s="21"/>
      <c r="D60" s="21"/>
      <c r="E60" s="21"/>
      <c r="F60" s="21"/>
      <c r="G60" s="21"/>
      <c r="J60" s="1"/>
      <c r="K60" s="1"/>
      <c r="L60" s="1"/>
      <c r="M60" s="1"/>
      <c r="N60" s="1"/>
      <c r="O60" s="1"/>
      <c r="P60" s="1"/>
      <c r="Q60" s="1"/>
      <c r="R60" s="1"/>
    </row>
    <row r="61" spans="1:18" s="18" customFormat="1" ht="30.75" customHeight="1">
      <c r="A61" s="19"/>
      <c r="B61" s="22"/>
      <c r="C61" s="238"/>
      <c r="D61" s="239"/>
      <c r="E61" s="239"/>
      <c r="F61" s="239"/>
      <c r="G61" s="239"/>
      <c r="J61" s="1"/>
      <c r="K61" s="1"/>
      <c r="L61" s="1"/>
      <c r="M61" s="1"/>
      <c r="N61" s="1"/>
      <c r="O61" s="1"/>
      <c r="P61" s="1"/>
      <c r="Q61" s="1"/>
      <c r="R61" s="1"/>
    </row>
    <row r="62" spans="1:18" s="18" customFormat="1" ht="30.75" customHeight="1">
      <c r="A62" s="19"/>
      <c r="B62" s="20"/>
      <c r="C62" s="21"/>
      <c r="D62" s="21"/>
      <c r="E62" s="21"/>
      <c r="F62" s="21"/>
      <c r="G62" s="21"/>
      <c r="J62" s="229"/>
      <c r="K62" s="229"/>
      <c r="L62" s="229"/>
      <c r="M62" s="229"/>
      <c r="N62" s="229"/>
      <c r="O62" s="229"/>
      <c r="P62" s="229"/>
      <c r="Q62" s="229"/>
      <c r="R62" s="8"/>
    </row>
    <row r="63" spans="1:18" s="18" customFormat="1" ht="30.75" customHeight="1">
      <c r="B63" s="22"/>
      <c r="C63" s="238"/>
      <c r="D63" s="239"/>
      <c r="E63" s="239"/>
      <c r="F63" s="239"/>
      <c r="G63" s="239"/>
      <c r="J63" s="1"/>
      <c r="K63" s="1"/>
      <c r="L63" s="1"/>
      <c r="M63" s="1"/>
      <c r="N63" s="1"/>
      <c r="O63" s="1"/>
      <c r="P63" s="1"/>
      <c r="Q63" s="1"/>
      <c r="R63" s="1"/>
    </row>
    <row r="64" spans="1:18" s="18" customFormat="1" ht="30.75" customHeight="1">
      <c r="B64" s="20"/>
      <c r="C64" s="21"/>
      <c r="D64" s="21"/>
      <c r="E64" s="21"/>
      <c r="F64" s="21"/>
      <c r="G64" s="21"/>
      <c r="J64" s="1"/>
      <c r="K64" s="1"/>
      <c r="L64" s="1"/>
      <c r="M64" s="1"/>
      <c r="N64" s="1"/>
      <c r="O64" s="1"/>
      <c r="P64" s="1"/>
      <c r="Q64" s="1"/>
      <c r="R64" s="1"/>
    </row>
    <row r="65" spans="2:18" s="18" customFormat="1" ht="30.75" customHeight="1">
      <c r="B65" s="22"/>
      <c r="C65" s="238"/>
      <c r="D65" s="239"/>
      <c r="E65" s="239"/>
      <c r="F65" s="239"/>
      <c r="G65" s="239"/>
      <c r="J65" s="1"/>
      <c r="K65" s="1"/>
      <c r="L65" s="1"/>
      <c r="M65" s="1"/>
      <c r="N65" s="1"/>
      <c r="O65" s="1"/>
      <c r="P65" s="1"/>
      <c r="Q65" s="1"/>
      <c r="R65" s="1"/>
    </row>
    <row r="66" spans="2:18" s="18" customFormat="1" ht="30.75" customHeight="1">
      <c r="B66" s="22"/>
      <c r="C66" s="23"/>
      <c r="D66" s="24"/>
      <c r="E66" s="24"/>
      <c r="F66" s="24"/>
      <c r="G66" s="24"/>
      <c r="J66" s="1"/>
      <c r="K66" s="1"/>
      <c r="L66" s="1"/>
      <c r="M66" s="1"/>
      <c r="N66" s="1"/>
      <c r="O66" s="1"/>
      <c r="P66" s="1"/>
      <c r="Q66" s="1"/>
      <c r="R66" s="1"/>
    </row>
    <row r="67" spans="2:18" s="18" customFormat="1" ht="30.75" customHeight="1">
      <c r="B67" s="22"/>
      <c r="C67" s="238"/>
      <c r="D67" s="239"/>
      <c r="E67" s="239"/>
      <c r="F67" s="239"/>
      <c r="G67" s="239"/>
      <c r="J67" s="1"/>
      <c r="K67" s="1"/>
      <c r="L67" s="1"/>
      <c r="M67" s="1"/>
      <c r="N67" s="1"/>
      <c r="O67" s="1"/>
      <c r="P67" s="1"/>
      <c r="Q67" s="1"/>
      <c r="R67" s="1"/>
    </row>
    <row r="68" spans="2:18" ht="30.75" customHeight="1">
      <c r="B68" s="22"/>
      <c r="C68" s="21"/>
      <c r="D68" s="21"/>
      <c r="E68" s="21"/>
      <c r="F68" s="21"/>
      <c r="G68" s="21"/>
    </row>
    <row r="69" spans="2:18" ht="30.75" customHeight="1">
      <c r="B69" s="22"/>
      <c r="C69" s="238"/>
      <c r="D69" s="239"/>
      <c r="E69" s="239"/>
      <c r="F69" s="239"/>
      <c r="G69" s="239"/>
    </row>
    <row r="70" spans="2:18" ht="30.75" customHeight="1">
      <c r="B70" s="22"/>
      <c r="C70" s="238"/>
      <c r="D70" s="239"/>
      <c r="E70" s="239"/>
      <c r="F70" s="239"/>
      <c r="G70" s="239"/>
    </row>
    <row r="71" spans="2:18" ht="30.75" customHeight="1">
      <c r="B71" s="22"/>
      <c r="C71" s="238"/>
      <c r="D71" s="239"/>
      <c r="E71" s="239"/>
      <c r="F71" s="239"/>
      <c r="G71" s="239"/>
    </row>
    <row r="86" spans="1:9" ht="31.5">
      <c r="A86" s="229"/>
      <c r="B86" s="229"/>
      <c r="C86" s="229"/>
      <c r="D86" s="229"/>
      <c r="E86" s="229"/>
      <c r="F86" s="229"/>
      <c r="G86" s="229"/>
      <c r="H86" s="229"/>
      <c r="I86" s="25"/>
    </row>
    <row r="138" spans="1:9" ht="31.5">
      <c r="A138" s="229"/>
      <c r="B138" s="229"/>
      <c r="C138" s="229"/>
      <c r="D138" s="229"/>
      <c r="E138" s="229"/>
      <c r="F138" s="229"/>
      <c r="G138" s="229"/>
      <c r="H138" s="229"/>
      <c r="I138" s="25"/>
    </row>
    <row r="190" spans="1:9" ht="31.5">
      <c r="A190" s="229"/>
      <c r="B190" s="229"/>
      <c r="C190" s="229"/>
      <c r="D190" s="229"/>
      <c r="E190" s="229"/>
      <c r="F190" s="229"/>
      <c r="G190" s="229"/>
      <c r="H190" s="229"/>
      <c r="I190" s="25"/>
    </row>
    <row r="242" spans="1:9" ht="31.5">
      <c r="A242" s="229"/>
      <c r="B242" s="229"/>
      <c r="C242" s="229"/>
      <c r="D242" s="229"/>
      <c r="E242" s="229"/>
      <c r="F242" s="229"/>
      <c r="G242" s="229"/>
      <c r="H242" s="229"/>
    </row>
    <row r="243" spans="1:9" ht="31.5">
      <c r="I243" s="26"/>
    </row>
    <row r="292" spans="1:9" ht="31.5">
      <c r="I292" s="26"/>
    </row>
    <row r="294" spans="1:9" ht="31.5">
      <c r="A294" s="229"/>
      <c r="B294" s="229"/>
      <c r="C294" s="229"/>
      <c r="D294" s="229"/>
      <c r="E294" s="229"/>
      <c r="F294" s="229"/>
      <c r="G294" s="229"/>
      <c r="H294" s="229"/>
    </row>
    <row r="341" spans="1:9" ht="31.5">
      <c r="I341" s="26"/>
    </row>
    <row r="346" spans="1:9" ht="31.5">
      <c r="A346" s="229"/>
      <c r="B346" s="229"/>
      <c r="C346" s="229"/>
      <c r="D346" s="229"/>
      <c r="E346" s="229"/>
      <c r="F346" s="229"/>
      <c r="G346" s="229"/>
      <c r="H346" s="229"/>
    </row>
    <row r="391" spans="1:9" ht="31.5">
      <c r="I391" s="26"/>
    </row>
    <row r="398" spans="1:9" ht="31.5">
      <c r="A398" s="229"/>
      <c r="B398" s="229"/>
      <c r="C398" s="229"/>
      <c r="D398" s="229"/>
      <c r="E398" s="229"/>
      <c r="F398" s="229"/>
      <c r="G398" s="229"/>
      <c r="H398" s="229"/>
    </row>
    <row r="450" spans="1:8" ht="31.5">
      <c r="A450" s="229"/>
      <c r="B450" s="229"/>
      <c r="C450" s="229"/>
      <c r="D450" s="229"/>
      <c r="E450" s="229"/>
      <c r="F450" s="229"/>
      <c r="G450" s="229"/>
      <c r="H450" s="229"/>
    </row>
    <row r="502" spans="1:8" ht="31.5">
      <c r="A502" s="229"/>
      <c r="B502" s="229"/>
      <c r="C502" s="229"/>
      <c r="D502" s="229"/>
      <c r="E502" s="229"/>
      <c r="F502" s="229"/>
      <c r="G502" s="229"/>
      <c r="H502" s="229"/>
    </row>
    <row r="554" spans="1:8" ht="31.5">
      <c r="A554" s="229"/>
      <c r="B554" s="229"/>
      <c r="C554" s="229"/>
      <c r="D554" s="229"/>
      <c r="E554" s="229"/>
      <c r="F554" s="229"/>
      <c r="G554" s="229"/>
      <c r="H554" s="229"/>
    </row>
    <row r="606" spans="1:8" ht="31.5">
      <c r="A606" s="229"/>
      <c r="B606" s="229"/>
      <c r="C606" s="229"/>
      <c r="D606" s="229"/>
      <c r="E606" s="229"/>
      <c r="F606" s="229"/>
      <c r="G606" s="229"/>
      <c r="H606" s="229"/>
    </row>
  </sheetData>
  <mergeCells count="32">
    <mergeCell ref="A606:H606"/>
    <mergeCell ref="A294:H294"/>
    <mergeCell ref="A346:H346"/>
    <mergeCell ref="A398:H398"/>
    <mergeCell ref="A450:H450"/>
    <mergeCell ref="A502:H502"/>
    <mergeCell ref="A554:H554"/>
    <mergeCell ref="A242:H242"/>
    <mergeCell ref="C61:G61"/>
    <mergeCell ref="J62:Q62"/>
    <mergeCell ref="C63:G63"/>
    <mergeCell ref="C65:G65"/>
    <mergeCell ref="C67:G67"/>
    <mergeCell ref="C69:G69"/>
    <mergeCell ref="C70:G70"/>
    <mergeCell ref="C71:G71"/>
    <mergeCell ref="A86:H86"/>
    <mergeCell ref="A190:H190"/>
    <mergeCell ref="B6:H6"/>
    <mergeCell ref="B8:H10"/>
    <mergeCell ref="C12:G12"/>
    <mergeCell ref="C55:G55"/>
    <mergeCell ref="C57:G57"/>
    <mergeCell ref="D42:F45"/>
    <mergeCell ref="C42:C45"/>
    <mergeCell ref="J19:Q19"/>
    <mergeCell ref="A50:H50"/>
    <mergeCell ref="A51:H51"/>
    <mergeCell ref="C53:G53"/>
    <mergeCell ref="A138:H138"/>
    <mergeCell ref="D23:F25"/>
    <mergeCell ref="C59:G59"/>
  </mergeCells>
  <phoneticPr fontId="1" type="noConversion"/>
  <printOptions horizontalCentered="1"/>
  <pageMargins left="0.59055118110236227" right="0.59055118110236227" top="0.98425196850393704" bottom="0.78740157480314965" header="0.51181102362204722" footer="0.51181102362204722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view="pageBreakPreview" zoomScale="85" zoomScaleNormal="100" zoomScaleSheetLayoutView="85" workbookViewId="0">
      <selection activeCell="G33" sqref="G33"/>
    </sheetView>
  </sheetViews>
  <sheetFormatPr defaultRowHeight="13.5"/>
  <cols>
    <col min="1" max="1" width="4.42578125" style="1" customWidth="1"/>
    <col min="2" max="2" width="14.7109375" style="1" customWidth="1"/>
    <col min="3" max="6" width="9.140625" style="1"/>
    <col min="7" max="7" width="12.42578125" style="1" customWidth="1"/>
    <col min="8" max="8" width="12.28515625" style="1" customWidth="1"/>
    <col min="9" max="9" width="2.42578125" style="1" customWidth="1"/>
    <col min="10" max="10" width="4.42578125" style="1" customWidth="1"/>
    <col min="11" max="11" width="14.85546875" style="1" customWidth="1"/>
    <col min="12" max="15" width="9.140625" style="1"/>
    <col min="16" max="16" width="12.5703125" style="1" customWidth="1"/>
    <col min="17" max="17" width="12.28515625" style="1" customWidth="1"/>
    <col min="18" max="18" width="2.42578125" style="1" customWidth="1"/>
    <col min="19" max="16384" width="9.140625" style="1"/>
  </cols>
  <sheetData>
    <row r="1" spans="1:10" ht="31.5" customHeight="1">
      <c r="A1" s="74"/>
      <c r="B1" s="241" t="s">
        <v>46</v>
      </c>
      <c r="C1" s="241"/>
      <c r="D1" s="241"/>
      <c r="E1" s="241"/>
      <c r="F1" s="241"/>
      <c r="G1" s="241"/>
      <c r="H1" s="241"/>
      <c r="I1" s="72"/>
      <c r="J1" s="73"/>
    </row>
    <row r="2" spans="1:10" ht="31.5" customHeight="1">
      <c r="A2" s="74"/>
      <c r="B2" s="241" t="s">
        <v>45</v>
      </c>
      <c r="C2" s="241"/>
      <c r="D2" s="241"/>
      <c r="E2" s="241"/>
      <c r="F2" s="241"/>
      <c r="G2" s="241"/>
      <c r="H2" s="241"/>
      <c r="I2" s="8"/>
    </row>
    <row r="3" spans="1:10" ht="31.5" customHeight="1">
      <c r="A3" s="26"/>
      <c r="B3" s="241" t="s">
        <v>6</v>
      </c>
      <c r="C3" s="241"/>
      <c r="D3" s="241"/>
      <c r="E3" s="241"/>
      <c r="F3" s="241"/>
      <c r="G3" s="241"/>
      <c r="H3" s="241"/>
      <c r="I3" s="72"/>
    </row>
    <row r="4" spans="1:10" ht="31.5" customHeight="1">
      <c r="A4" s="26"/>
      <c r="B4" s="240" t="s">
        <v>44</v>
      </c>
      <c r="C4" s="240"/>
      <c r="D4" s="240"/>
      <c r="E4" s="240"/>
      <c r="F4" s="240"/>
      <c r="G4" s="240"/>
      <c r="H4" s="240"/>
      <c r="I4" s="72"/>
    </row>
  </sheetData>
  <mergeCells count="4">
    <mergeCell ref="B4:H4"/>
    <mergeCell ref="B1:H1"/>
    <mergeCell ref="B2:H2"/>
    <mergeCell ref="B3:H3"/>
  </mergeCells>
  <phoneticPr fontId="1" type="noConversion"/>
  <printOptions horizontalCentered="1"/>
  <pageMargins left="0.59055118110236227" right="0.59055118110236227" top="3.9370078740157481" bottom="0.78740157480314965" header="0.51181102362204722" footer="0.51181102362204722"/>
  <pageSetup paperSize="9" orientation="portrait" r:id="rId1"/>
  <rowBreaks count="3" manualBreakCount="3">
    <brk id="1" max="16383" man="1"/>
    <brk id="2" max="16383" man="1"/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28"/>
  <sheetViews>
    <sheetView tabSelected="1" view="pageBreakPreview" zoomScale="115" zoomScaleNormal="115" zoomScaleSheetLayoutView="115" workbookViewId="0">
      <selection activeCell="N8" sqref="N8"/>
    </sheetView>
  </sheetViews>
  <sheetFormatPr defaultRowHeight="12"/>
  <cols>
    <col min="1" max="1" width="14.42578125" style="37" customWidth="1"/>
    <col min="2" max="2" width="7.7109375" style="38" customWidth="1"/>
    <col min="3" max="3" width="1.7109375" style="27" customWidth="1"/>
    <col min="4" max="4" width="11.5703125" style="38" customWidth="1"/>
    <col min="5" max="5" width="7.7109375" style="38" customWidth="1"/>
    <col min="6" max="6" width="1.7109375" style="27" customWidth="1"/>
    <col min="7" max="7" width="11.5703125" style="38" customWidth="1"/>
    <col min="8" max="8" width="7.7109375" style="38" customWidth="1"/>
    <col min="9" max="9" width="1.7109375" style="27" customWidth="1"/>
    <col min="10" max="10" width="11.5703125" style="38" customWidth="1"/>
    <col min="11" max="11" width="10.140625" style="27" customWidth="1"/>
    <col min="12" max="12" width="8.5703125" style="27" customWidth="1"/>
    <col min="13" max="13" width="10.85546875" style="27" customWidth="1"/>
    <col min="14" max="14" width="11.28515625" style="27" customWidth="1"/>
    <col min="15" max="15" width="16.42578125" style="27" bestFit="1" customWidth="1"/>
    <col min="16" max="16" width="13" style="27" bestFit="1" customWidth="1"/>
    <col min="17" max="17" width="8" style="27" customWidth="1"/>
    <col min="18" max="19" width="8.140625" style="27" customWidth="1"/>
    <col min="20" max="20" width="8.42578125" style="27" customWidth="1"/>
    <col min="21" max="21" width="10.28515625" style="27" customWidth="1"/>
    <col min="22" max="22" width="12" style="27" customWidth="1"/>
    <col min="23" max="23" width="18.85546875" style="27" customWidth="1"/>
    <col min="24" max="24" width="10.42578125" style="27" customWidth="1"/>
    <col min="25" max="25" width="10.28515625" style="27" customWidth="1"/>
    <col min="26" max="16384" width="9.140625" style="27"/>
  </cols>
  <sheetData>
    <row r="1" spans="1:22" ht="30" customHeight="1">
      <c r="A1" s="242" t="s">
        <v>127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22" ht="20.100000000000001" customHeight="1">
      <c r="A2" s="28"/>
      <c r="B2" s="29"/>
      <c r="C2" s="30"/>
      <c r="D2" s="29"/>
      <c r="E2" s="29"/>
      <c r="F2" s="30"/>
      <c r="G2" s="243" t="s">
        <v>128</v>
      </c>
      <c r="H2" s="243"/>
      <c r="I2" s="243"/>
      <c r="J2" s="243"/>
      <c r="K2" s="243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5.0999999999999996" customHeight="1">
      <c r="A3" s="28"/>
      <c r="B3" s="29"/>
      <c r="C3" s="30"/>
      <c r="D3" s="29"/>
      <c r="E3" s="29"/>
      <c r="F3" s="30"/>
      <c r="G3" s="29"/>
      <c r="H3" s="29"/>
      <c r="I3" s="32"/>
      <c r="J3" s="33"/>
      <c r="K3" s="3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24.95" customHeight="1">
      <c r="A4" s="244" t="s">
        <v>129</v>
      </c>
      <c r="B4" s="246" t="s">
        <v>130</v>
      </c>
      <c r="C4" s="247"/>
      <c r="D4" s="248"/>
      <c r="E4" s="246" t="s">
        <v>131</v>
      </c>
      <c r="F4" s="247"/>
      <c r="G4" s="248"/>
      <c r="H4" s="246" t="s">
        <v>132</v>
      </c>
      <c r="I4" s="247"/>
      <c r="J4" s="248"/>
      <c r="K4" s="249" t="s">
        <v>133</v>
      </c>
      <c r="L4" s="34"/>
      <c r="O4" s="34"/>
      <c r="P4" s="34"/>
      <c r="Q4" s="34"/>
      <c r="R4" s="34"/>
    </row>
    <row r="5" spans="1:22" ht="24.95" customHeight="1">
      <c r="A5" s="245"/>
      <c r="B5" s="123" t="s">
        <v>11</v>
      </c>
      <c r="C5" s="124" t="s">
        <v>134</v>
      </c>
      <c r="D5" s="125" t="s">
        <v>135</v>
      </c>
      <c r="E5" s="123" t="s">
        <v>136</v>
      </c>
      <c r="F5" s="124" t="s">
        <v>134</v>
      </c>
      <c r="G5" s="125" t="s">
        <v>135</v>
      </c>
      <c r="H5" s="123" t="s">
        <v>136</v>
      </c>
      <c r="I5" s="124" t="s">
        <v>134</v>
      </c>
      <c r="J5" s="125" t="s">
        <v>135</v>
      </c>
      <c r="K5" s="250"/>
      <c r="M5" s="35"/>
      <c r="N5" s="35"/>
      <c r="O5" s="35"/>
      <c r="P5" s="35"/>
      <c r="Q5" s="34"/>
      <c r="R5" s="34"/>
    </row>
    <row r="6" spans="1:22" ht="24.95" customHeight="1">
      <c r="A6" s="117" t="s">
        <v>130</v>
      </c>
      <c r="B6" s="118">
        <v>84</v>
      </c>
      <c r="C6" s="119" t="s">
        <v>134</v>
      </c>
      <c r="D6" s="120">
        <v>7079</v>
      </c>
      <c r="E6" s="118">
        <v>76</v>
      </c>
      <c r="F6" s="119" t="s">
        <v>134</v>
      </c>
      <c r="G6" s="121">
        <v>5720</v>
      </c>
      <c r="H6" s="118">
        <v>8</v>
      </c>
      <c r="I6" s="119" t="s">
        <v>134</v>
      </c>
      <c r="J6" s="121">
        <v>1359</v>
      </c>
      <c r="K6" s="122"/>
      <c r="L6" s="34"/>
      <c r="M6" s="36"/>
      <c r="N6" s="36"/>
      <c r="O6" s="36"/>
      <c r="P6" s="36"/>
      <c r="Q6" s="34"/>
      <c r="R6" s="34"/>
    </row>
    <row r="7" spans="1:22" ht="24.95" customHeight="1">
      <c r="A7" s="93" t="s">
        <v>137</v>
      </c>
      <c r="B7" s="94">
        <v>9</v>
      </c>
      <c r="C7" s="95" t="s">
        <v>134</v>
      </c>
      <c r="D7" s="96">
        <v>483</v>
      </c>
      <c r="E7" s="94">
        <v>5</v>
      </c>
      <c r="F7" s="95" t="s">
        <v>134</v>
      </c>
      <c r="G7" s="97">
        <v>214</v>
      </c>
      <c r="H7" s="94">
        <v>4</v>
      </c>
      <c r="I7" s="95" t="s">
        <v>134</v>
      </c>
      <c r="J7" s="97">
        <v>269</v>
      </c>
      <c r="K7" s="98"/>
      <c r="L7" s="34"/>
      <c r="M7" s="36"/>
      <c r="N7" s="36"/>
      <c r="O7" s="36"/>
      <c r="P7" s="36"/>
      <c r="Q7" s="34"/>
      <c r="R7" s="34"/>
    </row>
    <row r="8" spans="1:22" ht="24.95" customHeight="1">
      <c r="A8" s="93" t="s">
        <v>138</v>
      </c>
      <c r="B8" s="94">
        <v>9</v>
      </c>
      <c r="C8" s="95" t="s">
        <v>134</v>
      </c>
      <c r="D8" s="96">
        <v>1176</v>
      </c>
      <c r="E8" s="94">
        <v>6</v>
      </c>
      <c r="F8" s="95" t="s">
        <v>134</v>
      </c>
      <c r="G8" s="97">
        <v>170</v>
      </c>
      <c r="H8" s="94">
        <v>3</v>
      </c>
      <c r="I8" s="95" t="s">
        <v>134</v>
      </c>
      <c r="J8" s="97">
        <v>1006</v>
      </c>
      <c r="K8" s="98"/>
      <c r="M8" s="34"/>
      <c r="N8" s="36"/>
      <c r="O8" s="34"/>
      <c r="Q8" s="34"/>
      <c r="R8" s="34"/>
    </row>
    <row r="9" spans="1:22" ht="24.95" customHeight="1">
      <c r="A9" s="99" t="s">
        <v>139</v>
      </c>
      <c r="B9" s="94">
        <v>1</v>
      </c>
      <c r="C9" s="95" t="s">
        <v>134</v>
      </c>
      <c r="D9" s="96">
        <v>223</v>
      </c>
      <c r="E9" s="94">
        <v>1</v>
      </c>
      <c r="F9" s="95" t="s">
        <v>134</v>
      </c>
      <c r="G9" s="97">
        <v>223</v>
      </c>
      <c r="H9" s="94">
        <v>0</v>
      </c>
      <c r="I9" s="95" t="s">
        <v>134</v>
      </c>
      <c r="J9" s="97">
        <v>0</v>
      </c>
      <c r="K9" s="98"/>
      <c r="M9" s="34"/>
      <c r="N9" s="36"/>
      <c r="O9" s="187"/>
      <c r="Q9" s="34"/>
      <c r="R9" s="34"/>
    </row>
    <row r="10" spans="1:22" ht="24.95" customHeight="1">
      <c r="A10" s="93" t="s">
        <v>140</v>
      </c>
      <c r="B10" s="94">
        <v>58</v>
      </c>
      <c r="C10" s="95" t="s">
        <v>134</v>
      </c>
      <c r="D10" s="96">
        <v>4759</v>
      </c>
      <c r="E10" s="94">
        <v>57</v>
      </c>
      <c r="F10" s="95" t="s">
        <v>134</v>
      </c>
      <c r="G10" s="97">
        <v>4675</v>
      </c>
      <c r="H10" s="94">
        <v>1</v>
      </c>
      <c r="I10" s="95" t="s">
        <v>134</v>
      </c>
      <c r="J10" s="97">
        <v>84</v>
      </c>
      <c r="K10" s="98"/>
      <c r="L10" s="34"/>
      <c r="M10" s="34"/>
      <c r="N10" s="34"/>
      <c r="O10" s="34"/>
      <c r="P10" s="34"/>
      <c r="Q10" s="34"/>
      <c r="R10" s="34"/>
    </row>
    <row r="11" spans="1:22" ht="24.95" customHeight="1">
      <c r="A11" s="93" t="s">
        <v>141</v>
      </c>
      <c r="B11" s="94">
        <v>1</v>
      </c>
      <c r="C11" s="95" t="s">
        <v>134</v>
      </c>
      <c r="D11" s="96">
        <v>27</v>
      </c>
      <c r="E11" s="94">
        <v>1</v>
      </c>
      <c r="F11" s="95" t="s">
        <v>134</v>
      </c>
      <c r="G11" s="97">
        <v>27</v>
      </c>
      <c r="H11" s="94">
        <v>0</v>
      </c>
      <c r="I11" s="95" t="s">
        <v>134</v>
      </c>
      <c r="J11" s="97">
        <v>0</v>
      </c>
      <c r="K11" s="98"/>
      <c r="L11" s="34"/>
      <c r="M11" s="34"/>
      <c r="N11" s="34"/>
      <c r="O11" s="34"/>
      <c r="P11" s="34"/>
      <c r="Q11" s="34"/>
      <c r="R11" s="34"/>
    </row>
    <row r="12" spans="1:22" ht="24.95" customHeight="1">
      <c r="A12" s="93" t="s">
        <v>142</v>
      </c>
      <c r="B12" s="94">
        <v>6</v>
      </c>
      <c r="C12" s="95" t="s">
        <v>134</v>
      </c>
      <c r="D12" s="96">
        <v>411</v>
      </c>
      <c r="E12" s="94">
        <v>6</v>
      </c>
      <c r="F12" s="95" t="s">
        <v>134</v>
      </c>
      <c r="G12" s="97">
        <v>411</v>
      </c>
      <c r="H12" s="94">
        <v>0</v>
      </c>
      <c r="I12" s="95" t="s">
        <v>134</v>
      </c>
      <c r="J12" s="97">
        <v>0</v>
      </c>
      <c r="K12" s="98"/>
      <c r="L12" s="34"/>
      <c r="M12" s="34"/>
      <c r="N12" s="34"/>
      <c r="O12" s="34"/>
      <c r="P12" s="34"/>
      <c r="Q12" s="34"/>
      <c r="R12" s="34"/>
    </row>
    <row r="13" spans="1:22" ht="24.95" customHeight="1">
      <c r="A13" s="93" t="s">
        <v>143</v>
      </c>
      <c r="B13" s="94">
        <v>0</v>
      </c>
      <c r="C13" s="95" t="s">
        <v>134</v>
      </c>
      <c r="D13" s="96">
        <v>0</v>
      </c>
      <c r="E13" s="94">
        <v>0</v>
      </c>
      <c r="F13" s="95" t="s">
        <v>134</v>
      </c>
      <c r="G13" s="97">
        <v>0</v>
      </c>
      <c r="H13" s="94">
        <v>0</v>
      </c>
      <c r="I13" s="95" t="s">
        <v>134</v>
      </c>
      <c r="J13" s="97">
        <v>0</v>
      </c>
      <c r="K13" s="98"/>
      <c r="L13" s="34"/>
      <c r="M13" s="34"/>
      <c r="N13" s="34"/>
      <c r="O13" s="34"/>
      <c r="P13" s="34"/>
      <c r="Q13" s="34"/>
      <c r="R13" s="34"/>
    </row>
    <row r="14" spans="1:22" ht="24.95" customHeight="1">
      <c r="A14" s="93" t="s">
        <v>144</v>
      </c>
      <c r="B14" s="94">
        <v>0</v>
      </c>
      <c r="C14" s="95" t="s">
        <v>134</v>
      </c>
      <c r="D14" s="96">
        <v>0</v>
      </c>
      <c r="E14" s="94">
        <v>0</v>
      </c>
      <c r="F14" s="95" t="s">
        <v>134</v>
      </c>
      <c r="G14" s="97">
        <v>0</v>
      </c>
      <c r="H14" s="94">
        <v>0</v>
      </c>
      <c r="I14" s="95" t="s">
        <v>134</v>
      </c>
      <c r="J14" s="97">
        <v>0</v>
      </c>
      <c r="K14" s="98"/>
      <c r="L14" s="34"/>
      <c r="M14" s="34"/>
      <c r="N14" s="34"/>
      <c r="O14" s="34"/>
      <c r="P14" s="34"/>
      <c r="Q14" s="34"/>
      <c r="R14" s="34"/>
    </row>
    <row r="15" spans="1:22" ht="24.95" customHeight="1">
      <c r="A15" s="93" t="s">
        <v>145</v>
      </c>
      <c r="B15" s="94">
        <v>0</v>
      </c>
      <c r="C15" s="95" t="s">
        <v>134</v>
      </c>
      <c r="D15" s="96">
        <v>0</v>
      </c>
      <c r="E15" s="94">
        <v>0</v>
      </c>
      <c r="F15" s="95" t="s">
        <v>134</v>
      </c>
      <c r="G15" s="97">
        <v>0</v>
      </c>
      <c r="H15" s="94">
        <v>0</v>
      </c>
      <c r="I15" s="95" t="s">
        <v>134</v>
      </c>
      <c r="J15" s="97">
        <v>0</v>
      </c>
      <c r="K15" s="98"/>
      <c r="L15" s="34"/>
      <c r="M15" s="34"/>
      <c r="N15" s="34"/>
      <c r="O15" s="34"/>
      <c r="P15" s="34"/>
      <c r="Q15" s="34"/>
      <c r="R15" s="34"/>
    </row>
    <row r="16" spans="1:22" ht="24.95" customHeight="1">
      <c r="A16" s="93" t="s">
        <v>146</v>
      </c>
      <c r="B16" s="94">
        <v>0</v>
      </c>
      <c r="C16" s="95" t="s">
        <v>134</v>
      </c>
      <c r="D16" s="96">
        <v>0</v>
      </c>
      <c r="E16" s="94">
        <v>0</v>
      </c>
      <c r="F16" s="95" t="s">
        <v>134</v>
      </c>
      <c r="G16" s="97">
        <v>0</v>
      </c>
      <c r="H16" s="94">
        <v>0</v>
      </c>
      <c r="I16" s="95" t="s">
        <v>134</v>
      </c>
      <c r="J16" s="97">
        <v>0</v>
      </c>
      <c r="K16" s="98"/>
      <c r="L16" s="34"/>
      <c r="M16" s="34"/>
      <c r="N16" s="34"/>
      <c r="O16" s="34"/>
      <c r="P16" s="34"/>
      <c r="Q16" s="34"/>
      <c r="R16" s="34"/>
    </row>
    <row r="17" spans="1:18" ht="24.95" customHeight="1">
      <c r="A17" s="93" t="s">
        <v>147</v>
      </c>
      <c r="B17" s="94">
        <v>0</v>
      </c>
      <c r="C17" s="95" t="s">
        <v>134</v>
      </c>
      <c r="D17" s="96">
        <v>0</v>
      </c>
      <c r="E17" s="94">
        <v>0</v>
      </c>
      <c r="F17" s="95" t="s">
        <v>134</v>
      </c>
      <c r="G17" s="97">
        <v>0</v>
      </c>
      <c r="H17" s="94">
        <v>0</v>
      </c>
      <c r="I17" s="95" t="s">
        <v>134</v>
      </c>
      <c r="J17" s="97">
        <v>0</v>
      </c>
      <c r="K17" s="98"/>
      <c r="L17" s="34"/>
      <c r="M17" s="34"/>
      <c r="N17" s="34"/>
      <c r="O17" s="34"/>
      <c r="P17" s="34"/>
      <c r="Q17" s="34"/>
      <c r="R17" s="34"/>
    </row>
    <row r="18" spans="1:18" ht="24.95" customHeight="1">
      <c r="A18" s="93" t="s">
        <v>148</v>
      </c>
      <c r="B18" s="94">
        <v>0</v>
      </c>
      <c r="C18" s="95" t="s">
        <v>134</v>
      </c>
      <c r="D18" s="96">
        <v>0</v>
      </c>
      <c r="E18" s="94">
        <v>0</v>
      </c>
      <c r="F18" s="95" t="s">
        <v>134</v>
      </c>
      <c r="G18" s="97">
        <v>0</v>
      </c>
      <c r="H18" s="94">
        <v>0</v>
      </c>
      <c r="I18" s="95" t="s">
        <v>134</v>
      </c>
      <c r="J18" s="97">
        <v>0</v>
      </c>
      <c r="K18" s="98"/>
      <c r="L18" s="34"/>
      <c r="M18" s="34"/>
      <c r="N18" s="34"/>
      <c r="O18" s="34"/>
      <c r="P18" s="34"/>
      <c r="Q18" s="34"/>
      <c r="R18" s="34"/>
    </row>
    <row r="19" spans="1:18" ht="24.95" customHeight="1">
      <c r="A19" s="93" t="s">
        <v>149</v>
      </c>
      <c r="B19" s="94">
        <v>0</v>
      </c>
      <c r="C19" s="95" t="s">
        <v>134</v>
      </c>
      <c r="D19" s="96">
        <v>0</v>
      </c>
      <c r="E19" s="94">
        <v>0</v>
      </c>
      <c r="F19" s="95" t="s">
        <v>134</v>
      </c>
      <c r="G19" s="97">
        <v>0</v>
      </c>
      <c r="H19" s="94">
        <v>0</v>
      </c>
      <c r="I19" s="95" t="s">
        <v>134</v>
      </c>
      <c r="J19" s="97">
        <v>0</v>
      </c>
      <c r="K19" s="98"/>
      <c r="L19" s="34"/>
      <c r="M19" s="34"/>
      <c r="N19" s="34"/>
      <c r="O19" s="34"/>
      <c r="P19" s="34"/>
      <c r="Q19" s="34"/>
      <c r="R19" s="34"/>
    </row>
    <row r="20" spans="1:18" ht="24.95" customHeight="1">
      <c r="A20" s="93" t="s">
        <v>150</v>
      </c>
      <c r="B20" s="94">
        <v>0</v>
      </c>
      <c r="C20" s="113" t="s">
        <v>134</v>
      </c>
      <c r="D20" s="96">
        <v>0</v>
      </c>
      <c r="E20" s="94">
        <v>0</v>
      </c>
      <c r="F20" s="113" t="s">
        <v>134</v>
      </c>
      <c r="G20" s="97">
        <v>0</v>
      </c>
      <c r="H20" s="94">
        <v>0</v>
      </c>
      <c r="I20" s="113" t="s">
        <v>134</v>
      </c>
      <c r="J20" s="97">
        <v>0</v>
      </c>
      <c r="K20" s="107"/>
      <c r="L20" s="34"/>
      <c r="M20" s="34"/>
      <c r="N20" s="34"/>
      <c r="O20" s="34"/>
      <c r="P20" s="34"/>
      <c r="Q20" s="34"/>
      <c r="R20" s="34"/>
    </row>
    <row r="21" spans="1:18" ht="24.95" customHeight="1">
      <c r="A21" s="100" t="s">
        <v>151</v>
      </c>
      <c r="B21" s="109">
        <v>0</v>
      </c>
      <c r="C21" s="110" t="s">
        <v>134</v>
      </c>
      <c r="D21" s="114">
        <v>0</v>
      </c>
      <c r="E21" s="101">
        <v>0</v>
      </c>
      <c r="F21" s="110" t="s">
        <v>134</v>
      </c>
      <c r="G21" s="103">
        <v>0</v>
      </c>
      <c r="H21" s="101">
        <v>0</v>
      </c>
      <c r="I21" s="110" t="s">
        <v>134</v>
      </c>
      <c r="J21" s="103">
        <v>0</v>
      </c>
      <c r="K21" s="111"/>
      <c r="L21" s="34"/>
      <c r="M21" s="34"/>
      <c r="N21" s="34"/>
      <c r="O21" s="34"/>
      <c r="P21" s="34"/>
      <c r="Q21" s="34"/>
      <c r="R21" s="34"/>
    </row>
    <row r="26" spans="1:18">
      <c r="D26" s="127"/>
      <c r="E26" s="127"/>
      <c r="F26" s="128"/>
    </row>
    <row r="27" spans="1:18">
      <c r="D27" s="127"/>
      <c r="E27" s="127"/>
      <c r="F27" s="128"/>
    </row>
    <row r="28" spans="1:18">
      <c r="D28" s="127"/>
      <c r="E28" s="127"/>
      <c r="F28" s="128"/>
    </row>
  </sheetData>
  <mergeCells count="7">
    <mergeCell ref="A1:K1"/>
    <mergeCell ref="G2:K2"/>
    <mergeCell ref="A4:A5"/>
    <mergeCell ref="B4:D4"/>
    <mergeCell ref="E4:G4"/>
    <mergeCell ref="H4:J4"/>
    <mergeCell ref="K4:K5"/>
  </mergeCells>
  <phoneticPr fontId="1" type="noConversion"/>
  <printOptions horizontalCentered="1"/>
  <pageMargins left="0.59055118110236227" right="0.59055118110236227" top="0.98425196850393704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8"/>
  <sheetViews>
    <sheetView view="pageBreakPreview" zoomScaleNormal="100" zoomScaleSheetLayoutView="100" workbookViewId="0">
      <selection activeCell="E24" sqref="E24"/>
    </sheetView>
  </sheetViews>
  <sheetFormatPr defaultRowHeight="12"/>
  <cols>
    <col min="1" max="1" width="14.42578125" style="37" customWidth="1"/>
    <col min="2" max="2" width="7.7109375" style="38" customWidth="1"/>
    <col min="3" max="3" width="1.7109375" style="27" customWidth="1"/>
    <col min="4" max="4" width="11.5703125" style="38" customWidth="1"/>
    <col min="5" max="5" width="7.7109375" style="38" customWidth="1"/>
    <col min="6" max="6" width="1.7109375" style="27" customWidth="1"/>
    <col min="7" max="7" width="11.5703125" style="38" customWidth="1"/>
    <col min="8" max="8" width="7.7109375" style="38" customWidth="1"/>
    <col min="9" max="9" width="1.7109375" style="27" customWidth="1"/>
    <col min="10" max="10" width="11.5703125" style="38" customWidth="1"/>
    <col min="11" max="12" width="10.140625" style="27" customWidth="1"/>
    <col min="13" max="14" width="10.85546875" style="27" customWidth="1"/>
    <col min="15" max="15" width="11.28515625" style="27" customWidth="1"/>
    <col min="16" max="16" width="8.42578125" style="27" customWidth="1"/>
    <col min="17" max="17" width="9.140625" style="27"/>
    <col min="18" max="18" width="8" style="27" customWidth="1"/>
    <col min="19" max="20" width="8.140625" style="27" customWidth="1"/>
    <col min="21" max="21" width="8.42578125" style="27" customWidth="1"/>
    <col min="22" max="22" width="10.28515625" style="27" customWidth="1"/>
    <col min="23" max="23" width="12" style="27" customWidth="1"/>
    <col min="24" max="24" width="18.85546875" style="27" customWidth="1"/>
    <col min="25" max="25" width="10.42578125" style="27" customWidth="1"/>
    <col min="26" max="26" width="10.28515625" style="27" customWidth="1"/>
    <col min="27" max="16384" width="9.140625" style="27"/>
  </cols>
  <sheetData>
    <row r="1" spans="1:23" ht="30" customHeight="1">
      <c r="A1" s="242" t="s">
        <v>24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39"/>
    </row>
    <row r="2" spans="1:23" s="40" customFormat="1" ht="20.100000000000001" customHeight="1">
      <c r="A2" s="28"/>
      <c r="B2" s="68"/>
      <c r="C2" s="30"/>
      <c r="D2" s="68"/>
      <c r="E2" s="68"/>
      <c r="F2" s="30"/>
      <c r="G2" s="251" t="s">
        <v>117</v>
      </c>
      <c r="H2" s="251"/>
      <c r="I2" s="251"/>
      <c r="J2" s="251"/>
      <c r="K2" s="251"/>
      <c r="L2" s="68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s="40" customFormat="1" ht="5.0999999999999996" customHeight="1">
      <c r="A3" s="28"/>
      <c r="B3" s="68"/>
      <c r="C3" s="30"/>
      <c r="D3" s="68"/>
      <c r="E3" s="68"/>
      <c r="F3" s="30"/>
      <c r="G3" s="68"/>
      <c r="H3" s="68"/>
      <c r="I3" s="32"/>
      <c r="J3" s="33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s="40" customFormat="1" ht="24.95" customHeight="1">
      <c r="A4" s="244" t="s">
        <v>7</v>
      </c>
      <c r="B4" s="246" t="s">
        <v>8</v>
      </c>
      <c r="C4" s="247"/>
      <c r="D4" s="248"/>
      <c r="E4" s="246" t="s">
        <v>25</v>
      </c>
      <c r="F4" s="247"/>
      <c r="G4" s="248"/>
      <c r="H4" s="246" t="s">
        <v>9</v>
      </c>
      <c r="I4" s="247"/>
      <c r="J4" s="248"/>
      <c r="K4" s="249" t="s">
        <v>10</v>
      </c>
      <c r="L4" s="41"/>
      <c r="P4" s="42"/>
      <c r="Q4" s="42"/>
      <c r="R4" s="42"/>
      <c r="S4" s="42"/>
    </row>
    <row r="5" spans="1:23" s="40" customFormat="1" ht="24.95" customHeight="1">
      <c r="A5" s="245"/>
      <c r="B5" s="123" t="s">
        <v>26</v>
      </c>
      <c r="C5" s="124" t="s">
        <v>12</v>
      </c>
      <c r="D5" s="125" t="s">
        <v>13</v>
      </c>
      <c r="E5" s="123" t="s">
        <v>26</v>
      </c>
      <c r="F5" s="124" t="s">
        <v>12</v>
      </c>
      <c r="G5" s="125" t="s">
        <v>13</v>
      </c>
      <c r="H5" s="123" t="s">
        <v>26</v>
      </c>
      <c r="I5" s="124" t="s">
        <v>12</v>
      </c>
      <c r="J5" s="125" t="s">
        <v>13</v>
      </c>
      <c r="K5" s="250"/>
      <c r="L5" s="43"/>
      <c r="M5" s="42"/>
      <c r="N5" s="44"/>
      <c r="O5" s="44"/>
      <c r="P5" s="44"/>
      <c r="Q5" s="44"/>
      <c r="R5" s="42"/>
      <c r="S5" s="42"/>
    </row>
    <row r="6" spans="1:23" s="40" customFormat="1" ht="24.95" customHeight="1">
      <c r="A6" s="117" t="s">
        <v>14</v>
      </c>
      <c r="B6" s="118">
        <f>SUM(B7:B21)</f>
        <v>1</v>
      </c>
      <c r="C6" s="119" t="s">
        <v>12</v>
      </c>
      <c r="D6" s="120">
        <f>SUM(D7:D21)</f>
        <v>32</v>
      </c>
      <c r="E6" s="118">
        <f>SUM(E7:E21)</f>
        <v>1</v>
      </c>
      <c r="F6" s="119" t="s">
        <v>12</v>
      </c>
      <c r="G6" s="121">
        <f>SUM(G7:G21)</f>
        <v>32</v>
      </c>
      <c r="H6" s="118">
        <f>SUM(H7:H21)</f>
        <v>0</v>
      </c>
      <c r="I6" s="119" t="s">
        <v>12</v>
      </c>
      <c r="J6" s="121">
        <f>D6-G6</f>
        <v>0</v>
      </c>
      <c r="K6" s="122"/>
      <c r="L6" s="45"/>
      <c r="M6" s="46"/>
      <c r="N6" s="47"/>
      <c r="O6" s="47"/>
      <c r="P6" s="47"/>
      <c r="Q6" s="47"/>
      <c r="R6" s="42"/>
      <c r="S6" s="42"/>
    </row>
    <row r="7" spans="1:23" s="40" customFormat="1" ht="24.95" customHeight="1">
      <c r="A7" s="93" t="s">
        <v>27</v>
      </c>
      <c r="B7" s="94">
        <f>COUNTIF(원촌리.조!$F$5:$F$27,LEFT($A7,1))</f>
        <v>0</v>
      </c>
      <c r="C7" s="95" t="s">
        <v>12</v>
      </c>
      <c r="D7" s="97">
        <f>SUMIF(원촌리.조!$F$5:$F$27,LEFT(A7,1),원촌리.조!$H$5:$H$27)</f>
        <v>0</v>
      </c>
      <c r="E7" s="94">
        <f>COUNTIF(원촌리.조!$N$5:$N$27,CONCATENATE(LEFT($A7,1),LEFT($E$4,1)))</f>
        <v>0</v>
      </c>
      <c r="F7" s="95" t="s">
        <v>12</v>
      </c>
      <c r="G7" s="97">
        <f>SUMIF(원촌리.조!$N$5:$N$27,CONCATENATE(LEFT($A7,1),LEFT($E$4,1)),원촌리.조!$H$5:$H$27)</f>
        <v>0</v>
      </c>
      <c r="H7" s="94">
        <f>B7-E7</f>
        <v>0</v>
      </c>
      <c r="I7" s="95" t="s">
        <v>12</v>
      </c>
      <c r="J7" s="97">
        <f t="shared" ref="J7:J19" si="0">D7-G7</f>
        <v>0</v>
      </c>
      <c r="K7" s="98"/>
      <c r="L7" s="45"/>
      <c r="M7" s="46"/>
      <c r="N7" s="47"/>
      <c r="O7" s="47"/>
      <c r="P7" s="47"/>
      <c r="Q7" s="47"/>
      <c r="R7" s="42"/>
      <c r="S7" s="42"/>
    </row>
    <row r="8" spans="1:23" s="40" customFormat="1" ht="24.95" customHeight="1">
      <c r="A8" s="93" t="s">
        <v>15</v>
      </c>
      <c r="B8" s="94">
        <f>COUNTIF(원촌리.조!$F$5:$F$27,LEFT($A8,1))</f>
        <v>0</v>
      </c>
      <c r="C8" s="95" t="s">
        <v>12</v>
      </c>
      <c r="D8" s="97">
        <f>SUMIF(원촌리.조!$F$5:$F$27,LEFT(A8,1),원촌리.조!$H$5:$H$27)</f>
        <v>0</v>
      </c>
      <c r="E8" s="94">
        <f>COUNTIF(원촌리.조!$N$5:$N$27,CONCATENATE(LEFT($A8,1),LEFT($E$4,1)))</f>
        <v>0</v>
      </c>
      <c r="F8" s="95" t="s">
        <v>12</v>
      </c>
      <c r="G8" s="97">
        <f>SUMIF(원촌리.조!$N$5:$N$27,CONCATENATE(LEFT($A8,1),LEFT($E$4,1)),원촌리.조!$H$5:$H$27)</f>
        <v>0</v>
      </c>
      <c r="H8" s="94">
        <f t="shared" ref="H8:H19" si="1">B8-E8</f>
        <v>0</v>
      </c>
      <c r="I8" s="95" t="s">
        <v>12</v>
      </c>
      <c r="J8" s="97">
        <f t="shared" si="0"/>
        <v>0</v>
      </c>
      <c r="K8" s="98"/>
      <c r="L8" s="45"/>
      <c r="M8" s="46"/>
      <c r="N8" s="42"/>
      <c r="P8" s="42"/>
      <c r="R8" s="42"/>
      <c r="S8" s="42"/>
    </row>
    <row r="9" spans="1:23" s="40" customFormat="1" ht="24.95" customHeight="1">
      <c r="A9" s="99" t="s">
        <v>16</v>
      </c>
      <c r="B9" s="94">
        <f>COUNTIF(원촌리.조!$F$5:$F$27,LEFT($A9,1))</f>
        <v>0</v>
      </c>
      <c r="C9" s="95" t="s">
        <v>12</v>
      </c>
      <c r="D9" s="97">
        <f>SUMIF(원촌리.조!$F$5:$F$27,LEFT(A9,1),원촌리.조!$H$5:$H$27)</f>
        <v>0</v>
      </c>
      <c r="E9" s="94">
        <f>COUNTIF(원촌리.조!$N$5:$N$27,CONCATENATE(LEFT($A9,1),LEFT($E$4,1)))</f>
        <v>0</v>
      </c>
      <c r="F9" s="95" t="s">
        <v>12</v>
      </c>
      <c r="G9" s="97">
        <f>SUMIF(원촌리.조!$N$5:$N$27,CONCATENATE(LEFT($A9,1),LEFT($E$4,1)),원촌리.조!$H$5:$H$27)</f>
        <v>0</v>
      </c>
      <c r="H9" s="94">
        <f t="shared" si="1"/>
        <v>0</v>
      </c>
      <c r="I9" s="95" t="s">
        <v>12</v>
      </c>
      <c r="J9" s="97">
        <f t="shared" si="0"/>
        <v>0</v>
      </c>
      <c r="K9" s="98"/>
      <c r="L9" s="45"/>
      <c r="M9" s="46"/>
      <c r="N9" s="42"/>
      <c r="P9" s="42"/>
      <c r="R9" s="42"/>
      <c r="S9" s="42"/>
    </row>
    <row r="10" spans="1:23" s="40" customFormat="1" ht="24.95" customHeight="1">
      <c r="A10" s="93" t="s">
        <v>17</v>
      </c>
      <c r="B10" s="94">
        <f>COUNTIF(원촌리.조!$F$5:$F$27,LEFT($A10,1))</f>
        <v>0</v>
      </c>
      <c r="C10" s="95" t="s">
        <v>12</v>
      </c>
      <c r="D10" s="97">
        <f>SUMIF(원촌리.조!$F$5:$F$27,LEFT(A10,1),원촌리.조!$H$5:$H$27)</f>
        <v>0</v>
      </c>
      <c r="E10" s="94">
        <f>COUNTIF(원촌리.조!$N$5:$N$27,CONCATENATE(LEFT($A10,1),LEFT($E$4,1)))</f>
        <v>0</v>
      </c>
      <c r="F10" s="95" t="s">
        <v>12</v>
      </c>
      <c r="G10" s="97">
        <f>SUMIF(원촌리.조!$N$5:$N$27,CONCATENATE(LEFT($A10,1),LEFT($E$4,1)),원촌리.조!$H$5:$H$27)</f>
        <v>0</v>
      </c>
      <c r="H10" s="94">
        <f t="shared" si="1"/>
        <v>0</v>
      </c>
      <c r="I10" s="95" t="s">
        <v>12</v>
      </c>
      <c r="J10" s="97">
        <f t="shared" si="0"/>
        <v>0</v>
      </c>
      <c r="K10" s="98"/>
      <c r="L10" s="45"/>
      <c r="M10" s="46"/>
      <c r="N10" s="42"/>
      <c r="O10" s="42"/>
      <c r="P10" s="42"/>
      <c r="Q10" s="42"/>
      <c r="R10" s="42"/>
      <c r="S10" s="42"/>
    </row>
    <row r="11" spans="1:23" s="40" customFormat="1" ht="24.95" customHeight="1">
      <c r="A11" s="93" t="s">
        <v>18</v>
      </c>
      <c r="B11" s="94">
        <f>COUNTIF(원촌리.조!$F$5:$F$27,LEFT($A11,1))</f>
        <v>0</v>
      </c>
      <c r="C11" s="95" t="s">
        <v>12</v>
      </c>
      <c r="D11" s="97">
        <f>SUMIF(원촌리.조!$F$5:$F$27,LEFT(A11,1),원촌리.조!$H$5:$H$27)</f>
        <v>0</v>
      </c>
      <c r="E11" s="94">
        <f>COUNTIF(원촌리.조!$N$5:$N$27,CONCATENATE(LEFT($A11,1),LEFT($E$4,1)))</f>
        <v>0</v>
      </c>
      <c r="F11" s="95" t="s">
        <v>12</v>
      </c>
      <c r="G11" s="97">
        <f>SUMIF(원촌리.조!$N$5:$N$27,CONCATENATE(LEFT($A11,1),LEFT($E$4,1)),원촌리.조!$H$5:$H$27)</f>
        <v>0</v>
      </c>
      <c r="H11" s="94">
        <f t="shared" si="1"/>
        <v>0</v>
      </c>
      <c r="I11" s="95" t="s">
        <v>12</v>
      </c>
      <c r="J11" s="97">
        <f t="shared" si="0"/>
        <v>0</v>
      </c>
      <c r="K11" s="98"/>
      <c r="L11" s="45"/>
      <c r="M11" s="46"/>
      <c r="N11" s="42"/>
      <c r="O11" s="42"/>
      <c r="P11" s="42"/>
      <c r="Q11" s="42"/>
      <c r="R11" s="42"/>
      <c r="S11" s="42"/>
    </row>
    <row r="12" spans="1:23" s="40" customFormat="1" ht="24.95" customHeight="1">
      <c r="A12" s="93" t="s">
        <v>19</v>
      </c>
      <c r="B12" s="94">
        <f>COUNTIF(원촌리.조!$F$5:$F$27,RIGHT($A12,1))</f>
        <v>1</v>
      </c>
      <c r="C12" s="95" t="s">
        <v>12</v>
      </c>
      <c r="D12" s="97">
        <f>SUMIF(원촌리.조!$F$5:$F$27,RIGHT(A12,1),원촌리.조!$H$5:$H$27)</f>
        <v>32</v>
      </c>
      <c r="E12" s="94">
        <f>COUNTIF(원촌리.조!$N$5:$N$27,CONCATENATE(RIGHT($A12,1),LEFT($E$4,1)))</f>
        <v>1</v>
      </c>
      <c r="F12" s="95" t="s">
        <v>12</v>
      </c>
      <c r="G12" s="97">
        <f>SUMIF(원촌리.조!$N$5:$N$27,CONCATENATE(RIGHT($A12,1),LEFT($E$4,1)),원촌리.조!$H$5:$H$27)</f>
        <v>32</v>
      </c>
      <c r="H12" s="94">
        <f t="shared" si="1"/>
        <v>0</v>
      </c>
      <c r="I12" s="95" t="s">
        <v>12</v>
      </c>
      <c r="J12" s="97">
        <f t="shared" si="0"/>
        <v>0</v>
      </c>
      <c r="K12" s="98"/>
      <c r="L12" s="45"/>
      <c r="M12" s="46"/>
      <c r="N12" s="42"/>
      <c r="O12" s="42"/>
      <c r="P12" s="42"/>
      <c r="Q12" s="42"/>
      <c r="R12" s="42"/>
      <c r="S12" s="42"/>
    </row>
    <row r="13" spans="1:23" s="40" customFormat="1" ht="24.95" customHeight="1">
      <c r="A13" s="93" t="s">
        <v>20</v>
      </c>
      <c r="B13" s="94">
        <f>COUNTIF(원촌리.조!$F$5:$F$27,LEFT($A13,1))</f>
        <v>0</v>
      </c>
      <c r="C13" s="95" t="s">
        <v>12</v>
      </c>
      <c r="D13" s="97">
        <f>SUMIF(원촌리.조!$F$5:$F$27,LEFT(A13,1),원촌리.조!$H$5:$H$27)</f>
        <v>0</v>
      </c>
      <c r="E13" s="94">
        <f>COUNTIF(원촌리.조!$N$5:$N$27,CONCATENATE(LEFT($A13,1),LEFT($E$4,1)))</f>
        <v>0</v>
      </c>
      <c r="F13" s="95" t="s">
        <v>12</v>
      </c>
      <c r="G13" s="97">
        <f>SUMIF(원촌리.조!$N$5:$N$27,CONCATENATE(LEFT($A13,1),LEFT($E$4,1)),원촌리.조!$H$5:$H$27)</f>
        <v>0</v>
      </c>
      <c r="H13" s="94">
        <f t="shared" si="1"/>
        <v>0</v>
      </c>
      <c r="I13" s="95" t="s">
        <v>12</v>
      </c>
      <c r="J13" s="97">
        <f t="shared" si="0"/>
        <v>0</v>
      </c>
      <c r="K13" s="98"/>
      <c r="L13" s="45"/>
      <c r="M13" s="46"/>
      <c r="N13" s="42"/>
      <c r="O13" s="42"/>
      <c r="P13" s="42"/>
      <c r="Q13" s="42"/>
      <c r="R13" s="42"/>
      <c r="S13" s="42"/>
    </row>
    <row r="14" spans="1:23" s="40" customFormat="1" ht="24.95" customHeight="1">
      <c r="A14" s="93" t="s">
        <v>21</v>
      </c>
      <c r="B14" s="94">
        <f>COUNTIF(원촌리.조!$F$5:$F$27,LEFT($A14,1))</f>
        <v>0</v>
      </c>
      <c r="C14" s="95" t="s">
        <v>12</v>
      </c>
      <c r="D14" s="97">
        <f>SUMIF(원촌리.조!$F$5:$F$27,LEFT(A14,1),원촌리.조!$H$5:$H$27)</f>
        <v>0</v>
      </c>
      <c r="E14" s="94">
        <f>COUNTIF(원촌리.조!$N$5:$N$27,CONCATENATE(LEFT($A14,1),LEFT($E$4,1)))</f>
        <v>0</v>
      </c>
      <c r="F14" s="95" t="s">
        <v>12</v>
      </c>
      <c r="G14" s="97">
        <f>SUMIF(원촌리.조!$N$5:$N$27,CONCATENATE(LEFT($A14,1),LEFT($E$4,1)),원촌리.조!$H$5:$H$27)</f>
        <v>0</v>
      </c>
      <c r="H14" s="94">
        <f t="shared" si="1"/>
        <v>0</v>
      </c>
      <c r="I14" s="95" t="s">
        <v>12</v>
      </c>
      <c r="J14" s="97">
        <f t="shared" si="0"/>
        <v>0</v>
      </c>
      <c r="K14" s="98"/>
      <c r="L14" s="45"/>
      <c r="M14" s="46"/>
      <c r="N14" s="42"/>
      <c r="O14" s="42"/>
      <c r="P14" s="42"/>
      <c r="Q14" s="42"/>
      <c r="R14" s="42"/>
      <c r="S14" s="42"/>
    </row>
    <row r="15" spans="1:23" s="40" customFormat="1" ht="24.95" customHeight="1">
      <c r="A15" s="93" t="s">
        <v>76</v>
      </c>
      <c r="B15" s="94">
        <f>COUNTIF(원촌리.조!$F$5:$F$27,LEFT($A15,1))</f>
        <v>0</v>
      </c>
      <c r="C15" s="95" t="s">
        <v>12</v>
      </c>
      <c r="D15" s="97">
        <f>SUMIF(원촌리.조!$F$5:$F$27,LEFT(A15,1),원촌리.조!$H$5:$H$27)</f>
        <v>0</v>
      </c>
      <c r="E15" s="94">
        <f>COUNTIF(원촌리.조!$N$5:$N$27,CONCATENATE(LEFT($A15,1),LEFT($E$4,1)))</f>
        <v>0</v>
      </c>
      <c r="F15" s="95" t="s">
        <v>12</v>
      </c>
      <c r="G15" s="97">
        <f>SUMIF(원촌리.조!$N$5:$N$27,CONCATENATE(LEFT($A15,1),LEFT($E$4,1)),원촌리.조!$H$5:$H$27)</f>
        <v>0</v>
      </c>
      <c r="H15" s="94">
        <f t="shared" si="1"/>
        <v>0</v>
      </c>
      <c r="I15" s="95" t="s">
        <v>12</v>
      </c>
      <c r="J15" s="97">
        <f t="shared" si="0"/>
        <v>0</v>
      </c>
      <c r="K15" s="98"/>
      <c r="L15" s="45"/>
      <c r="M15" s="46"/>
      <c r="N15" s="42"/>
      <c r="O15" s="42"/>
      <c r="P15" s="42"/>
      <c r="Q15" s="42"/>
      <c r="R15" s="42"/>
      <c r="S15" s="42"/>
    </row>
    <row r="16" spans="1:23" s="40" customFormat="1" ht="24.95" customHeight="1">
      <c r="A16" s="93" t="s">
        <v>22</v>
      </c>
      <c r="B16" s="94">
        <f>COUNTIF(원촌리.조!$F$5:$F$27,LEFT($A16,1))</f>
        <v>0</v>
      </c>
      <c r="C16" s="95" t="s">
        <v>12</v>
      </c>
      <c r="D16" s="97">
        <f>SUMIF(원촌리.조!$F$5:$F$27,LEFT(A16,1),원촌리.조!$H$5:$H$27)</f>
        <v>0</v>
      </c>
      <c r="E16" s="94">
        <f>COUNTIF(원촌리.조!$N$5:$N$27,CONCATENATE(LEFT($A16,1),LEFT($E$4,1)))</f>
        <v>0</v>
      </c>
      <c r="F16" s="95" t="s">
        <v>12</v>
      </c>
      <c r="G16" s="97">
        <f>SUMIF(원촌리.조!$N$5:$N$27,CONCATENATE(LEFT($A16,1),LEFT($E$4,1)),원촌리.조!$H$5:$H$27)</f>
        <v>0</v>
      </c>
      <c r="H16" s="94">
        <f t="shared" si="1"/>
        <v>0</v>
      </c>
      <c r="I16" s="95" t="s">
        <v>12</v>
      </c>
      <c r="J16" s="97">
        <f t="shared" si="0"/>
        <v>0</v>
      </c>
      <c r="K16" s="98"/>
      <c r="L16" s="45"/>
      <c r="M16" s="46"/>
      <c r="N16" s="42"/>
      <c r="O16" s="42"/>
      <c r="P16" s="42"/>
      <c r="Q16" s="42"/>
      <c r="R16" s="42"/>
      <c r="S16" s="42"/>
    </row>
    <row r="17" spans="1:19" s="40" customFormat="1" ht="24.95" customHeight="1">
      <c r="A17" s="93" t="s">
        <v>42</v>
      </c>
      <c r="B17" s="94">
        <f>COUNTIF(원촌리.조!$F$5:$F$27,LEFT($A17,1))</f>
        <v>0</v>
      </c>
      <c r="C17" s="95" t="s">
        <v>12</v>
      </c>
      <c r="D17" s="97">
        <f>SUMIF(원촌리.조!$F$5:$F$27,LEFT(A17,1),원촌리.조!$H$5:$H$27)</f>
        <v>0</v>
      </c>
      <c r="E17" s="94">
        <f>COUNTIF(원촌리.조!$N$5:$N$27,CONCATENATE(LEFT($A17,1),LEFT($E$4,1)))</f>
        <v>0</v>
      </c>
      <c r="F17" s="95" t="s">
        <v>12</v>
      </c>
      <c r="G17" s="97">
        <f>SUMIF(원촌리.조!$N$5:$N$27,CONCATENATE(LEFT($A17,1),LEFT($E$4,1)),원촌리.조!$H$5:$H$27)</f>
        <v>0</v>
      </c>
      <c r="H17" s="94">
        <f t="shared" si="1"/>
        <v>0</v>
      </c>
      <c r="I17" s="95" t="s">
        <v>12</v>
      </c>
      <c r="J17" s="97">
        <f t="shared" si="0"/>
        <v>0</v>
      </c>
      <c r="K17" s="98"/>
      <c r="L17" s="45"/>
      <c r="M17" s="46"/>
      <c r="N17" s="42"/>
      <c r="O17" s="42"/>
      <c r="P17" s="42"/>
      <c r="Q17" s="42"/>
      <c r="R17" s="42"/>
      <c r="S17" s="42"/>
    </row>
    <row r="18" spans="1:19" s="40" customFormat="1" ht="24.95" customHeight="1">
      <c r="A18" s="93" t="s">
        <v>77</v>
      </c>
      <c r="B18" s="94">
        <f>COUNTIF(원촌리.조!$F$5:$F$27,RIGHT($A18,1))</f>
        <v>0</v>
      </c>
      <c r="C18" s="95" t="s">
        <v>12</v>
      </c>
      <c r="D18" s="97">
        <f>SUMIF(원촌리.조!$F$5:$F$27,RIGHT(A18,1),원촌리.조!$H$5:$H$27)</f>
        <v>0</v>
      </c>
      <c r="E18" s="94">
        <f>COUNTIF(원촌리.조!$N$5:$N$27,CONCATENATE(RIGHT($A18,1),LEFT($E$4,1)))</f>
        <v>0</v>
      </c>
      <c r="F18" s="95" t="s">
        <v>12</v>
      </c>
      <c r="G18" s="97">
        <f>SUMIF(원촌리.조!$N$5:$N$27,CONCATENATE(RIGHT($A18,1),LEFT($E$4,1)),원촌리.조!$H$5:$H$27)</f>
        <v>0</v>
      </c>
      <c r="H18" s="94">
        <f t="shared" si="1"/>
        <v>0</v>
      </c>
      <c r="I18" s="95" t="s">
        <v>12</v>
      </c>
      <c r="J18" s="97">
        <f>D18-G18</f>
        <v>0</v>
      </c>
      <c r="K18" s="98"/>
      <c r="L18" s="45"/>
      <c r="M18" s="46"/>
      <c r="N18" s="42"/>
      <c r="O18" s="42"/>
      <c r="P18" s="42"/>
      <c r="Q18" s="42"/>
      <c r="R18" s="42"/>
      <c r="S18" s="42"/>
    </row>
    <row r="19" spans="1:19" s="40" customFormat="1" ht="24.95" customHeight="1">
      <c r="A19" s="93" t="s">
        <v>90</v>
      </c>
      <c r="B19" s="94">
        <f>COUNTIF(원촌리.조!$F$5:$F$27,LEFT($A19,1))</f>
        <v>0</v>
      </c>
      <c r="C19" s="95" t="s">
        <v>12</v>
      </c>
      <c r="D19" s="97">
        <f>SUMIF(원촌리.조!$F$5:$F$27,LEFT(A19,1),원촌리.조!$H$5:$H$27)</f>
        <v>0</v>
      </c>
      <c r="E19" s="94">
        <f>COUNTIF(원촌리.조!$N$5:$N$27,CONCATENATE(LEFT($A19,1),LEFT($E$4,1)))</f>
        <v>0</v>
      </c>
      <c r="F19" s="95" t="s">
        <v>12</v>
      </c>
      <c r="G19" s="97">
        <f>SUMIF(원촌리.조!$N$5:$N$27,CONCATENATE(LEFT($A19,1),LEFT($E$4,1)),원촌리.조!$H$5:$H$27)</f>
        <v>0</v>
      </c>
      <c r="H19" s="94">
        <f t="shared" si="1"/>
        <v>0</v>
      </c>
      <c r="I19" s="95" t="s">
        <v>12</v>
      </c>
      <c r="J19" s="97">
        <f t="shared" si="0"/>
        <v>0</v>
      </c>
      <c r="K19" s="98"/>
      <c r="L19" s="45"/>
      <c r="M19" s="46"/>
      <c r="N19" s="42"/>
      <c r="O19" s="42"/>
      <c r="P19" s="42"/>
      <c r="Q19" s="42"/>
      <c r="R19" s="42"/>
      <c r="S19" s="42"/>
    </row>
    <row r="20" spans="1:19" s="40" customFormat="1" ht="24.95" customHeight="1">
      <c r="A20" s="112" t="s">
        <v>23</v>
      </c>
      <c r="B20" s="94">
        <f>COUNTIF(원촌리.조!$F$5:$F$27,LEFT($A20,1))</f>
        <v>0</v>
      </c>
      <c r="C20" s="113" t="s">
        <v>12</v>
      </c>
      <c r="D20" s="97">
        <f>SUMIF(원촌리.조!$F$5:$F$27,LEFT(A20,1),원촌리.조!$H$5:$H$27)</f>
        <v>0</v>
      </c>
      <c r="E20" s="94">
        <f>COUNTIF(원촌리.조!$N$5:$N$27,CONCATENATE(LEFT($A20,1),LEFT($E$4,1)))</f>
        <v>0</v>
      </c>
      <c r="F20" s="113" t="s">
        <v>12</v>
      </c>
      <c r="G20" s="97">
        <f>SUMIF(원촌리.조!$N$5:$N$27,CONCATENATE(LEFT($A20,1),LEFT($E$4,1)),원촌리.조!$H$5:$H$27)</f>
        <v>0</v>
      </c>
      <c r="H20" s="94">
        <f>B20-E20</f>
        <v>0</v>
      </c>
      <c r="I20" s="113" t="s">
        <v>12</v>
      </c>
      <c r="J20" s="97">
        <f>D20-G20</f>
        <v>0</v>
      </c>
      <c r="K20" s="107"/>
      <c r="L20" s="45"/>
      <c r="M20" s="46"/>
      <c r="N20" s="42"/>
      <c r="O20" s="42"/>
      <c r="P20" s="42"/>
      <c r="Q20" s="42"/>
      <c r="R20" s="42"/>
      <c r="S20" s="42"/>
    </row>
    <row r="21" spans="1:19" s="40" customFormat="1" ht="24.95" customHeight="1">
      <c r="A21" s="100" t="s">
        <v>56</v>
      </c>
      <c r="B21" s="101">
        <f>COUNTIF(원촌리.조!$F$5:$F$27,LEFT($A21,1))</f>
        <v>0</v>
      </c>
      <c r="C21" s="102" t="s">
        <v>12</v>
      </c>
      <c r="D21" s="103">
        <f>SUMIF(원촌리.조!$F$5:$F$27,LEFT(A21,1),원촌리.조!$H$5:$H$27)</f>
        <v>0</v>
      </c>
      <c r="E21" s="101">
        <f>COUNTIF(원촌리.조!$N$5:$N$27,CONCATENATE(LEFT($A21,1),LEFT($E$4,1)))</f>
        <v>0</v>
      </c>
      <c r="F21" s="102" t="s">
        <v>12</v>
      </c>
      <c r="G21" s="103">
        <f>SUMIF(원촌리.조!$N$5:$N$27,CONCATENATE(LEFT($A21,1),LEFT($E$4,1)),원촌리.조!$H$5:$H$27)</f>
        <v>0</v>
      </c>
      <c r="H21" s="101">
        <f>B21-E21</f>
        <v>0</v>
      </c>
      <c r="I21" s="102" t="s">
        <v>12</v>
      </c>
      <c r="J21" s="103">
        <f>D21-G21</f>
        <v>0</v>
      </c>
      <c r="K21" s="104"/>
      <c r="L21" s="45"/>
      <c r="M21" s="46"/>
      <c r="N21" s="42"/>
      <c r="O21" s="42"/>
      <c r="P21" s="42"/>
      <c r="Q21" s="42"/>
      <c r="R21" s="42"/>
      <c r="S21" s="42"/>
    </row>
    <row r="26" spans="1:19">
      <c r="D26" s="127"/>
      <c r="E26" s="127"/>
      <c r="F26" s="128"/>
    </row>
    <row r="27" spans="1:19">
      <c r="D27" s="127"/>
      <c r="E27" s="127"/>
      <c r="F27" s="128"/>
    </row>
    <row r="28" spans="1:19">
      <c r="D28" s="127"/>
      <c r="E28" s="127"/>
      <c r="F28" s="128"/>
    </row>
  </sheetData>
  <mergeCells count="7">
    <mergeCell ref="A1:K1"/>
    <mergeCell ref="G2:K2"/>
    <mergeCell ref="A4:A5"/>
    <mergeCell ref="B4:D4"/>
    <mergeCell ref="E4:G4"/>
    <mergeCell ref="H4:J4"/>
    <mergeCell ref="K4:K5"/>
  </mergeCells>
  <phoneticPr fontId="1" type="noConversion"/>
  <printOptions horizontalCentered="1"/>
  <pageMargins left="0.59055118110236215" right="0.59055118110236215" top="0.98425196850393704" bottom="0.39370078740157483" header="0.70866141732283461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view="pageBreakPreview" zoomScale="115" zoomScaleNormal="115" zoomScaleSheetLayoutView="115" workbookViewId="0">
      <selection activeCell="I20" sqref="I20"/>
    </sheetView>
  </sheetViews>
  <sheetFormatPr defaultRowHeight="12"/>
  <cols>
    <col min="1" max="2" width="4.7109375" style="144" customWidth="1"/>
    <col min="3" max="3" width="5.7109375" style="145" customWidth="1"/>
    <col min="4" max="4" width="1.7109375" style="145" customWidth="1"/>
    <col min="5" max="5" width="4.7109375" style="146" customWidth="1"/>
    <col min="6" max="6" width="5.7109375" style="144" customWidth="1"/>
    <col min="7" max="8" width="9.7109375" style="144" customWidth="1"/>
    <col min="9" max="9" width="10.7109375" style="145" customWidth="1"/>
    <col min="10" max="10" width="30.7109375" style="147" customWidth="1"/>
    <col min="11" max="11" width="5.7109375" style="144" customWidth="1"/>
    <col min="12" max="13" width="12.5703125" style="148" hidden="1" customWidth="1"/>
    <col min="14" max="14" width="11.7109375" style="65" customWidth="1"/>
    <col min="15" max="15" width="9.140625" style="149" customWidth="1"/>
    <col min="16" max="16" width="9.140625" style="65" customWidth="1"/>
    <col min="17" max="19" width="9.140625" style="65"/>
    <col min="20" max="20" width="9.140625" style="148"/>
    <col min="21" max="21" width="10.42578125" style="65" customWidth="1"/>
    <col min="22" max="22" width="13.28515625" style="65" customWidth="1"/>
    <col min="23" max="23" width="9.140625" style="65"/>
    <col min="24" max="24" width="13.7109375" style="65" bestFit="1" customWidth="1"/>
    <col min="25" max="16384" width="9.140625" style="65"/>
  </cols>
  <sheetData>
    <row r="1" spans="1:24" s="142" customFormat="1" ht="15" customHeight="1">
      <c r="A1" s="256" t="s">
        <v>117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71"/>
      <c r="M1" s="71"/>
      <c r="N1" s="48"/>
      <c r="O1" s="141"/>
      <c r="T1" s="143"/>
    </row>
    <row r="2" spans="1:24" s="142" customFormat="1" ht="4.5" customHeight="1">
      <c r="A2" s="140"/>
      <c r="B2" s="140"/>
      <c r="C2" s="71"/>
      <c r="D2" s="71"/>
      <c r="E2" s="71"/>
      <c r="F2" s="140"/>
      <c r="G2" s="140"/>
      <c r="H2" s="140"/>
      <c r="I2" s="49"/>
      <c r="J2" s="79"/>
      <c r="K2" s="140"/>
      <c r="L2" s="71"/>
      <c r="M2" s="71"/>
      <c r="N2" s="49"/>
      <c r="O2" s="141"/>
      <c r="T2" s="143"/>
    </row>
    <row r="3" spans="1:24" s="77" customFormat="1" ht="24.95" customHeight="1">
      <c r="A3" s="257" t="s">
        <v>47</v>
      </c>
      <c r="B3" s="259" t="s">
        <v>48</v>
      </c>
      <c r="C3" s="267" t="s">
        <v>49</v>
      </c>
      <c r="D3" s="268"/>
      <c r="E3" s="268"/>
      <c r="F3" s="261" t="s">
        <v>31</v>
      </c>
      <c r="G3" s="263" t="s">
        <v>50</v>
      </c>
      <c r="H3" s="263" t="s">
        <v>88</v>
      </c>
      <c r="I3" s="246" t="s">
        <v>33</v>
      </c>
      <c r="J3" s="248"/>
      <c r="K3" s="265" t="s">
        <v>51</v>
      </c>
      <c r="L3" s="255"/>
      <c r="M3" s="69"/>
      <c r="N3" s="50" t="s">
        <v>35</v>
      </c>
      <c r="O3" s="134"/>
      <c r="T3" s="78"/>
    </row>
    <row r="4" spans="1:24" s="77" customFormat="1" ht="24.95" customHeight="1" thickBot="1">
      <c r="A4" s="258"/>
      <c r="B4" s="260"/>
      <c r="C4" s="269"/>
      <c r="D4" s="270"/>
      <c r="E4" s="270"/>
      <c r="F4" s="262"/>
      <c r="G4" s="264"/>
      <c r="H4" s="264"/>
      <c r="I4" s="108" t="s">
        <v>52</v>
      </c>
      <c r="J4" s="116" t="s">
        <v>37</v>
      </c>
      <c r="K4" s="266"/>
      <c r="L4" s="255"/>
      <c r="M4" s="69" t="s">
        <v>41</v>
      </c>
      <c r="N4" s="51" t="s">
        <v>38</v>
      </c>
      <c r="O4" s="134" t="s">
        <v>69</v>
      </c>
      <c r="P4" s="77" t="s">
        <v>40</v>
      </c>
      <c r="R4" s="77" t="s">
        <v>86</v>
      </c>
      <c r="S4" s="77" t="s">
        <v>54</v>
      </c>
      <c r="T4" s="78"/>
    </row>
    <row r="5" spans="1:24" s="77" customFormat="1" ht="24.95" customHeight="1" thickBot="1">
      <c r="A5" s="52">
        <v>1</v>
      </c>
      <c r="B5" s="154">
        <v>1</v>
      </c>
      <c r="C5" s="155">
        <v>261</v>
      </c>
      <c r="D5" s="61"/>
      <c r="E5" s="62"/>
      <c r="F5" s="154" t="s">
        <v>118</v>
      </c>
      <c r="G5" s="206">
        <v>168227</v>
      </c>
      <c r="H5" s="206">
        <v>32</v>
      </c>
      <c r="I5" s="156" t="s">
        <v>103</v>
      </c>
      <c r="J5" s="157" t="s">
        <v>109</v>
      </c>
      <c r="K5" s="158"/>
      <c r="L5" s="76"/>
      <c r="M5" s="76" t="str">
        <f>IF(L5=LEFT($M$4,1),$G5,"")</f>
        <v/>
      </c>
      <c r="N5" s="75" t="str">
        <f t="shared" ref="N5:N13" si="0">CONCATENATE(F5,I5)</f>
        <v>천국</v>
      </c>
      <c r="O5" s="134"/>
      <c r="P5" s="77" t="str">
        <f t="shared" ref="P5" si="1">CONCATENATE(IF(I5="국","","사"),F5)</f>
        <v>천</v>
      </c>
      <c r="Q5" s="82" t="s">
        <v>71</v>
      </c>
      <c r="R5" s="82"/>
      <c r="S5" s="82">
        <f t="shared" ref="S5:S12" si="2">COUNTIF($P$5:$P$26,$Q5)</f>
        <v>0</v>
      </c>
      <c r="T5" s="78"/>
      <c r="U5" s="134"/>
    </row>
    <row r="6" spans="1:24" s="77" customFormat="1" ht="24.95" customHeight="1" thickBot="1">
      <c r="A6" s="56"/>
      <c r="B6" s="55"/>
      <c r="C6" s="159"/>
      <c r="D6" s="53"/>
      <c r="E6" s="54"/>
      <c r="F6" s="55"/>
      <c r="G6" s="204"/>
      <c r="H6" s="204"/>
      <c r="I6" s="160"/>
      <c r="J6" s="161"/>
      <c r="K6" s="162"/>
      <c r="L6" s="76"/>
      <c r="M6" s="76"/>
      <c r="N6" s="75" t="str">
        <f t="shared" si="0"/>
        <v/>
      </c>
      <c r="O6" s="134"/>
      <c r="Q6" s="82" t="s">
        <v>72</v>
      </c>
      <c r="R6" s="82" t="e">
        <f>ROUND(AVERAGEIF($P$5:$P$26,$Q6,$O$5:$O$27),-3)</f>
        <v>#DIV/0!</v>
      </c>
      <c r="S6" s="82">
        <f t="shared" si="2"/>
        <v>0</v>
      </c>
      <c r="T6" s="78"/>
    </row>
    <row r="7" spans="1:24" s="77" customFormat="1" ht="24.95" customHeight="1" thickBot="1">
      <c r="A7" s="56"/>
      <c r="B7" s="55"/>
      <c r="C7" s="159"/>
      <c r="D7" s="53"/>
      <c r="E7" s="54"/>
      <c r="F7" s="55"/>
      <c r="G7" s="204"/>
      <c r="H7" s="204"/>
      <c r="I7" s="160"/>
      <c r="J7" s="161"/>
      <c r="K7" s="60"/>
      <c r="L7" s="76" t="s">
        <v>43</v>
      </c>
      <c r="M7" s="76">
        <f>IF(L7=LEFT($M$4,1),$G7,"")</f>
        <v>0</v>
      </c>
      <c r="N7" s="75" t="str">
        <f t="shared" si="0"/>
        <v/>
      </c>
      <c r="O7" s="134"/>
      <c r="Q7" s="82" t="s">
        <v>73</v>
      </c>
      <c r="R7" s="82"/>
      <c r="S7" s="82">
        <f t="shared" si="2"/>
        <v>0</v>
      </c>
      <c r="T7" s="78"/>
      <c r="U7" s="134"/>
      <c r="V7" s="134"/>
      <c r="X7" s="134"/>
    </row>
    <row r="8" spans="1:24" s="77" customFormat="1" ht="24.95" customHeight="1" thickBot="1">
      <c r="A8" s="56"/>
      <c r="B8" s="55"/>
      <c r="C8" s="159"/>
      <c r="D8" s="53"/>
      <c r="E8" s="54"/>
      <c r="F8" s="55"/>
      <c r="G8" s="204"/>
      <c r="H8" s="204"/>
      <c r="I8" s="160"/>
      <c r="J8" s="57"/>
      <c r="K8" s="60"/>
      <c r="L8" s="76"/>
      <c r="M8" s="76"/>
      <c r="N8" s="75" t="str">
        <f t="shared" si="0"/>
        <v/>
      </c>
      <c r="O8" s="134"/>
      <c r="Q8" s="82" t="s">
        <v>78</v>
      </c>
      <c r="R8" s="82"/>
      <c r="S8" s="82">
        <f t="shared" si="2"/>
        <v>0</v>
      </c>
      <c r="T8" s="78"/>
      <c r="U8" s="134"/>
    </row>
    <row r="9" spans="1:24" s="77" customFormat="1" ht="24.95" customHeight="1" thickBot="1">
      <c r="A9" s="56"/>
      <c r="B9" s="55"/>
      <c r="C9" s="159"/>
      <c r="D9" s="53"/>
      <c r="E9" s="54"/>
      <c r="F9" s="55"/>
      <c r="G9" s="204"/>
      <c r="H9" s="204"/>
      <c r="I9" s="163"/>
      <c r="J9" s="164"/>
      <c r="K9" s="60"/>
      <c r="L9" s="76"/>
      <c r="M9" s="76" t="str">
        <f t="shared" ref="M9:M26" si="3">IF(L9=LEFT($M$4,1),$G9,"")</f>
        <v/>
      </c>
      <c r="N9" s="75" t="str">
        <f t="shared" si="0"/>
        <v/>
      </c>
      <c r="O9" s="134"/>
      <c r="Q9" s="82" t="s">
        <v>74</v>
      </c>
      <c r="R9" s="82"/>
      <c r="S9" s="82">
        <f t="shared" si="2"/>
        <v>0</v>
      </c>
      <c r="T9" s="78"/>
    </row>
    <row r="10" spans="1:24" s="77" customFormat="1" ht="24.95" customHeight="1" thickBot="1">
      <c r="A10" s="56"/>
      <c r="B10" s="55"/>
      <c r="C10" s="159"/>
      <c r="D10" s="53"/>
      <c r="E10" s="59"/>
      <c r="F10" s="55"/>
      <c r="G10" s="204"/>
      <c r="H10" s="204"/>
      <c r="I10" s="160"/>
      <c r="J10" s="161"/>
      <c r="K10" s="60"/>
      <c r="L10" s="76"/>
      <c r="M10" s="76" t="str">
        <f t="shared" si="3"/>
        <v/>
      </c>
      <c r="N10" s="75" t="str">
        <f t="shared" si="0"/>
        <v/>
      </c>
      <c r="O10" s="134"/>
      <c r="Q10" s="82" t="s">
        <v>75</v>
      </c>
      <c r="R10" s="82"/>
      <c r="S10" s="82">
        <f t="shared" si="2"/>
        <v>0</v>
      </c>
      <c r="T10" s="78"/>
      <c r="V10" s="134"/>
      <c r="X10" s="134"/>
    </row>
    <row r="11" spans="1:24" s="77" customFormat="1" ht="24.95" customHeight="1" thickBot="1">
      <c r="A11" s="56"/>
      <c r="B11" s="55"/>
      <c r="C11" s="159"/>
      <c r="D11" s="53"/>
      <c r="E11" s="54"/>
      <c r="F11" s="55"/>
      <c r="G11" s="204"/>
      <c r="H11" s="204"/>
      <c r="I11" s="160"/>
      <c r="J11" s="161"/>
      <c r="K11" s="60"/>
      <c r="L11" s="76"/>
      <c r="M11" s="76" t="str">
        <f t="shared" si="3"/>
        <v/>
      </c>
      <c r="N11" s="75" t="str">
        <f t="shared" si="0"/>
        <v/>
      </c>
      <c r="O11" s="134"/>
      <c r="Q11" s="82" t="s">
        <v>70</v>
      </c>
      <c r="R11" s="82"/>
      <c r="S11" s="82">
        <f t="shared" si="2"/>
        <v>0</v>
      </c>
      <c r="T11" s="78"/>
      <c r="V11" s="134"/>
      <c r="X11" s="134"/>
    </row>
    <row r="12" spans="1:24" s="77" customFormat="1" ht="24.95" customHeight="1" thickBot="1">
      <c r="A12" s="56"/>
      <c r="B12" s="55"/>
      <c r="C12" s="159"/>
      <c r="D12" s="53"/>
      <c r="E12" s="54"/>
      <c r="F12" s="55"/>
      <c r="G12" s="204"/>
      <c r="H12" s="204"/>
      <c r="I12" s="160"/>
      <c r="J12" s="161"/>
      <c r="K12" s="60"/>
      <c r="L12" s="76"/>
      <c r="M12" s="76" t="str">
        <f t="shared" si="3"/>
        <v/>
      </c>
      <c r="N12" s="75" t="str">
        <f t="shared" si="0"/>
        <v/>
      </c>
      <c r="O12" s="134"/>
      <c r="Q12" s="82" t="s">
        <v>81</v>
      </c>
      <c r="R12" s="82" t="e">
        <f>ROUND(AVERAGEIF($P$5:$P$26,$Q12,$O$5:$O$27),-3)</f>
        <v>#DIV/0!</v>
      </c>
      <c r="S12" s="82">
        <f t="shared" si="2"/>
        <v>0</v>
      </c>
      <c r="T12" s="78"/>
    </row>
    <row r="13" spans="1:24" s="77" customFormat="1" ht="24.95" customHeight="1" thickBot="1">
      <c r="A13" s="56"/>
      <c r="B13" s="55"/>
      <c r="C13" s="159"/>
      <c r="D13" s="53"/>
      <c r="E13" s="54"/>
      <c r="F13" s="55"/>
      <c r="G13" s="204"/>
      <c r="H13" s="204"/>
      <c r="I13" s="160"/>
      <c r="J13" s="57"/>
      <c r="K13" s="60"/>
      <c r="L13" s="76"/>
      <c r="M13" s="76" t="str">
        <f t="shared" si="3"/>
        <v/>
      </c>
      <c r="N13" s="75" t="str">
        <f t="shared" si="0"/>
        <v/>
      </c>
      <c r="O13" s="134"/>
      <c r="Q13" s="82"/>
      <c r="R13" s="82"/>
      <c r="S13" s="82">
        <f>SUM(S5:S12)</f>
        <v>0</v>
      </c>
      <c r="T13" s="78"/>
    </row>
    <row r="14" spans="1:24" s="77" customFormat="1" ht="24.95" customHeight="1">
      <c r="A14" s="56"/>
      <c r="B14" s="55"/>
      <c r="C14" s="159"/>
      <c r="D14" s="53"/>
      <c r="E14" s="54"/>
      <c r="F14" s="55"/>
      <c r="G14" s="204"/>
      <c r="H14" s="204"/>
      <c r="I14" s="160"/>
      <c r="J14" s="161"/>
      <c r="K14" s="60"/>
      <c r="L14" s="76"/>
      <c r="M14" s="76" t="str">
        <f t="shared" si="3"/>
        <v/>
      </c>
      <c r="N14" s="75"/>
      <c r="O14" s="134"/>
      <c r="R14" s="151"/>
      <c r="T14" s="151"/>
    </row>
    <row r="15" spans="1:24" s="77" customFormat="1" ht="24.95" customHeight="1">
      <c r="A15" s="56"/>
      <c r="B15" s="55"/>
      <c r="C15" s="159"/>
      <c r="D15" s="165"/>
      <c r="E15" s="165"/>
      <c r="F15" s="55"/>
      <c r="G15" s="204"/>
      <c r="H15" s="204"/>
      <c r="I15" s="160"/>
      <c r="J15" s="161"/>
      <c r="K15" s="60"/>
      <c r="L15" s="76"/>
      <c r="M15" s="76" t="str">
        <f t="shared" si="3"/>
        <v/>
      </c>
      <c r="N15" s="75"/>
      <c r="O15" s="134"/>
      <c r="R15" s="78"/>
      <c r="T15" s="78"/>
      <c r="V15" s="134"/>
      <c r="X15" s="134"/>
    </row>
    <row r="16" spans="1:24" s="77" customFormat="1" ht="24.95" customHeight="1">
      <c r="A16" s="56"/>
      <c r="B16" s="55"/>
      <c r="C16" s="159"/>
      <c r="D16" s="166"/>
      <c r="E16" s="167"/>
      <c r="F16" s="55"/>
      <c r="G16" s="204"/>
      <c r="H16" s="204"/>
      <c r="I16" s="160"/>
      <c r="J16" s="161"/>
      <c r="K16" s="60"/>
      <c r="L16" s="76"/>
      <c r="M16" s="76" t="str">
        <f t="shared" si="3"/>
        <v/>
      </c>
      <c r="N16" s="75"/>
      <c r="O16" s="134"/>
      <c r="R16" s="78"/>
      <c r="T16" s="78"/>
      <c r="V16" s="134"/>
      <c r="X16" s="134"/>
    </row>
    <row r="17" spans="1:24" s="77" customFormat="1" ht="24.95" customHeight="1">
      <c r="A17" s="56"/>
      <c r="B17" s="55"/>
      <c r="C17" s="168"/>
      <c r="D17" s="169"/>
      <c r="E17" s="170"/>
      <c r="F17" s="55"/>
      <c r="G17" s="205"/>
      <c r="H17" s="205"/>
      <c r="I17" s="171"/>
      <c r="J17" s="172"/>
      <c r="K17" s="173"/>
      <c r="L17" s="76"/>
      <c r="M17" s="76" t="str">
        <f t="shared" si="3"/>
        <v/>
      </c>
      <c r="N17" s="75"/>
      <c r="O17" s="134"/>
      <c r="R17" s="78"/>
      <c r="T17" s="78"/>
    </row>
    <row r="18" spans="1:24" s="77" customFormat="1" ht="24.95" customHeight="1">
      <c r="A18" s="56"/>
      <c r="B18" s="55"/>
      <c r="C18" s="168"/>
      <c r="D18" s="169"/>
      <c r="E18" s="170"/>
      <c r="F18" s="55"/>
      <c r="G18" s="205"/>
      <c r="H18" s="205"/>
      <c r="I18" s="171"/>
      <c r="J18" s="172"/>
      <c r="K18" s="173"/>
      <c r="L18" s="76"/>
      <c r="M18" s="76" t="str">
        <f t="shared" si="3"/>
        <v/>
      </c>
      <c r="N18" s="75"/>
      <c r="O18" s="134"/>
      <c r="R18" s="78"/>
      <c r="T18" s="78"/>
      <c r="V18" s="134"/>
      <c r="X18" s="134"/>
    </row>
    <row r="19" spans="1:24" s="77" customFormat="1" ht="24.95" customHeight="1">
      <c r="A19" s="56"/>
      <c r="B19" s="55"/>
      <c r="C19" s="168"/>
      <c r="D19" s="169"/>
      <c r="E19" s="170"/>
      <c r="F19" s="174"/>
      <c r="G19" s="205"/>
      <c r="H19" s="205"/>
      <c r="I19" s="171"/>
      <c r="J19" s="172"/>
      <c r="K19" s="173"/>
      <c r="L19" s="76"/>
      <c r="M19" s="76" t="str">
        <f t="shared" si="3"/>
        <v/>
      </c>
      <c r="N19" s="75"/>
      <c r="O19" s="134"/>
      <c r="R19" s="78"/>
      <c r="T19" s="78"/>
    </row>
    <row r="20" spans="1:24" s="77" customFormat="1" ht="24.95" customHeight="1">
      <c r="A20" s="56"/>
      <c r="B20" s="55"/>
      <c r="C20" s="168"/>
      <c r="D20" s="169"/>
      <c r="E20" s="170"/>
      <c r="F20" s="174"/>
      <c r="G20" s="205"/>
      <c r="H20" s="205"/>
      <c r="I20" s="171"/>
      <c r="J20" s="172"/>
      <c r="K20" s="173"/>
      <c r="L20" s="76"/>
      <c r="M20" s="76" t="str">
        <f t="shared" si="3"/>
        <v/>
      </c>
      <c r="N20" s="75"/>
      <c r="O20" s="134"/>
      <c r="R20" s="78"/>
      <c r="T20" s="78"/>
    </row>
    <row r="21" spans="1:24" s="77" customFormat="1" ht="24.95" customHeight="1">
      <c r="A21" s="56"/>
      <c r="B21" s="55"/>
      <c r="C21" s="168"/>
      <c r="D21" s="169"/>
      <c r="E21" s="170"/>
      <c r="F21" s="174"/>
      <c r="G21" s="205"/>
      <c r="H21" s="205"/>
      <c r="I21" s="171"/>
      <c r="J21" s="172"/>
      <c r="K21" s="173"/>
      <c r="L21" s="76"/>
      <c r="M21" s="76" t="str">
        <f t="shared" si="3"/>
        <v/>
      </c>
      <c r="N21" s="75"/>
      <c r="O21" s="134"/>
      <c r="R21" s="78"/>
      <c r="T21" s="78"/>
      <c r="V21" s="134"/>
      <c r="X21" s="134"/>
    </row>
    <row r="22" spans="1:24" s="77" customFormat="1" ht="24.95" customHeight="1">
      <c r="A22" s="56"/>
      <c r="B22" s="55"/>
      <c r="C22" s="168"/>
      <c r="D22" s="169"/>
      <c r="E22" s="170"/>
      <c r="F22" s="174"/>
      <c r="G22" s="205"/>
      <c r="H22" s="205"/>
      <c r="I22" s="171"/>
      <c r="J22" s="172"/>
      <c r="K22" s="173"/>
      <c r="L22" s="76"/>
      <c r="M22" s="76" t="str">
        <f t="shared" si="3"/>
        <v/>
      </c>
      <c r="N22" s="75"/>
      <c r="O22" s="134"/>
      <c r="R22" s="152"/>
      <c r="T22" s="152"/>
    </row>
    <row r="23" spans="1:24" s="77" customFormat="1" ht="24.95" customHeight="1">
      <c r="A23" s="56"/>
      <c r="B23" s="55"/>
      <c r="C23" s="168"/>
      <c r="D23" s="169"/>
      <c r="E23" s="170"/>
      <c r="F23" s="174"/>
      <c r="G23" s="205"/>
      <c r="H23" s="205"/>
      <c r="I23" s="171"/>
      <c r="J23" s="172"/>
      <c r="K23" s="173"/>
      <c r="L23" s="76"/>
      <c r="M23" s="76" t="str">
        <f t="shared" si="3"/>
        <v/>
      </c>
      <c r="N23" s="75"/>
      <c r="O23" s="134"/>
      <c r="R23" s="78"/>
      <c r="T23" s="78"/>
    </row>
    <row r="24" spans="1:24" s="77" customFormat="1" ht="24.95" customHeight="1">
      <c r="A24" s="56"/>
      <c r="B24" s="55"/>
      <c r="C24" s="168"/>
      <c r="D24" s="169"/>
      <c r="E24" s="170"/>
      <c r="F24" s="174"/>
      <c r="G24" s="205"/>
      <c r="H24" s="205"/>
      <c r="I24" s="171"/>
      <c r="J24" s="172"/>
      <c r="K24" s="173"/>
      <c r="L24" s="76"/>
      <c r="M24" s="76" t="str">
        <f t="shared" si="3"/>
        <v/>
      </c>
      <c r="N24" s="75"/>
      <c r="O24" s="134"/>
      <c r="R24" s="78"/>
      <c r="T24" s="78"/>
    </row>
    <row r="25" spans="1:24" s="77" customFormat="1" ht="24.95" customHeight="1">
      <c r="A25" s="56"/>
      <c r="B25" s="55"/>
      <c r="C25" s="168"/>
      <c r="D25" s="169"/>
      <c r="E25" s="170"/>
      <c r="F25" s="174"/>
      <c r="G25" s="205"/>
      <c r="H25" s="205"/>
      <c r="I25" s="171"/>
      <c r="J25" s="172"/>
      <c r="K25" s="173"/>
      <c r="L25" s="76"/>
      <c r="M25" s="76" t="str">
        <f t="shared" si="3"/>
        <v/>
      </c>
      <c r="N25" s="75"/>
      <c r="O25" s="134"/>
      <c r="R25" s="151"/>
      <c r="T25" s="151"/>
      <c r="X25" s="134"/>
    </row>
    <row r="26" spans="1:24" s="77" customFormat="1" ht="24.95" customHeight="1">
      <c r="A26" s="56"/>
      <c r="B26" s="55"/>
      <c r="C26" s="168"/>
      <c r="D26" s="169"/>
      <c r="E26" s="170"/>
      <c r="F26" s="174"/>
      <c r="G26" s="205"/>
      <c r="H26" s="205"/>
      <c r="I26" s="171"/>
      <c r="J26" s="172"/>
      <c r="K26" s="173"/>
      <c r="L26" s="76"/>
      <c r="M26" s="76" t="str">
        <f t="shared" si="3"/>
        <v/>
      </c>
      <c r="N26" s="75"/>
      <c r="O26" s="134"/>
      <c r="R26" s="78"/>
      <c r="T26" s="78"/>
    </row>
    <row r="27" spans="1:24" s="77" customFormat="1" ht="24.95" customHeight="1">
      <c r="A27" s="252" t="s">
        <v>57</v>
      </c>
      <c r="B27" s="253"/>
      <c r="C27" s="253"/>
      <c r="D27" s="253"/>
      <c r="E27" s="253"/>
      <c r="F27" s="254"/>
      <c r="G27" s="184">
        <f>SUM(G5:G26)</f>
        <v>168227</v>
      </c>
      <c r="H27" s="184">
        <f>SUM(H5:H26)</f>
        <v>32</v>
      </c>
      <c r="I27" s="175"/>
      <c r="J27" s="176"/>
      <c r="K27" s="177"/>
      <c r="L27" s="76"/>
      <c r="M27" s="76"/>
      <c r="N27" s="75"/>
      <c r="O27" s="134"/>
      <c r="R27" s="78"/>
      <c r="T27" s="78"/>
    </row>
    <row r="28" spans="1:24">
      <c r="Q28" s="77"/>
      <c r="R28" s="78"/>
      <c r="S28" s="77"/>
    </row>
    <row r="31" spans="1:24">
      <c r="I31" s="150"/>
    </row>
  </sheetData>
  <autoFilter ref="A4:T27">
    <filterColumn colId="2" showButton="0"/>
    <filterColumn colId="3" showButton="0"/>
  </autoFilter>
  <mergeCells count="11">
    <mergeCell ref="A27:F27"/>
    <mergeCell ref="L3:L4"/>
    <mergeCell ref="A1:K1"/>
    <mergeCell ref="A3:A4"/>
    <mergeCell ref="B3:B4"/>
    <mergeCell ref="F3:F4"/>
    <mergeCell ref="G3:G4"/>
    <mergeCell ref="H3:H4"/>
    <mergeCell ref="I3:J3"/>
    <mergeCell ref="K3:K4"/>
    <mergeCell ref="C3:E4"/>
  </mergeCells>
  <phoneticPr fontId="1" type="noConversion"/>
  <printOptions horizontalCentered="1"/>
  <pageMargins left="0.31496062992125984" right="0.31496062992125984" top="0.98425196850393704" bottom="0.59055118110236227" header="0.78740157480314965" footer="0.51181102362204722"/>
  <pageSetup paperSize="9" orientation="portrait" r:id="rId1"/>
  <headerFooter>
    <oddHeader xml:space="preserve">&amp;C&amp;"HY헤드라인M,굵게"&amp;20용  지  조  서 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8"/>
  <sheetViews>
    <sheetView view="pageBreakPreview" zoomScaleNormal="100" zoomScaleSheetLayoutView="100" workbookViewId="0">
      <selection activeCell="G13" sqref="G13"/>
    </sheetView>
  </sheetViews>
  <sheetFormatPr defaultRowHeight="12"/>
  <cols>
    <col min="1" max="1" width="14.42578125" style="37" customWidth="1"/>
    <col min="2" max="2" width="7.7109375" style="38" customWidth="1"/>
    <col min="3" max="3" width="1.7109375" style="27" customWidth="1"/>
    <col min="4" max="4" width="11.5703125" style="38" customWidth="1"/>
    <col min="5" max="5" width="7.7109375" style="38" customWidth="1"/>
    <col min="6" max="6" width="1.7109375" style="27" customWidth="1"/>
    <col min="7" max="7" width="11.5703125" style="38" customWidth="1"/>
    <col min="8" max="8" width="7.7109375" style="38" customWidth="1"/>
    <col min="9" max="9" width="1.7109375" style="27" customWidth="1"/>
    <col min="10" max="10" width="11.5703125" style="38" customWidth="1"/>
    <col min="11" max="12" width="10.140625" style="27" customWidth="1"/>
    <col min="13" max="14" width="10.85546875" style="27" customWidth="1"/>
    <col min="15" max="15" width="11.28515625" style="27" customWidth="1"/>
    <col min="16" max="16" width="8.42578125" style="27" customWidth="1"/>
    <col min="17" max="17" width="9.140625" style="27"/>
    <col min="18" max="18" width="8" style="27" customWidth="1"/>
    <col min="19" max="20" width="8.140625" style="27" customWidth="1"/>
    <col min="21" max="21" width="8.42578125" style="27" customWidth="1"/>
    <col min="22" max="22" width="10.28515625" style="27" customWidth="1"/>
    <col min="23" max="23" width="12" style="27" customWidth="1"/>
    <col min="24" max="24" width="18.85546875" style="27" customWidth="1"/>
    <col min="25" max="25" width="10.42578125" style="27" customWidth="1"/>
    <col min="26" max="26" width="10.28515625" style="27" customWidth="1"/>
    <col min="27" max="16384" width="9.140625" style="27"/>
  </cols>
  <sheetData>
    <row r="1" spans="1:23" ht="30" customHeight="1">
      <c r="A1" s="242" t="s">
        <v>24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39"/>
    </row>
    <row r="2" spans="1:23" s="40" customFormat="1" ht="20.100000000000001" customHeight="1">
      <c r="A2" s="28"/>
      <c r="B2" s="138"/>
      <c r="C2" s="30"/>
      <c r="D2" s="138"/>
      <c r="E2" s="138"/>
      <c r="F2" s="30"/>
      <c r="G2" s="251" t="s">
        <v>102</v>
      </c>
      <c r="H2" s="251"/>
      <c r="I2" s="251"/>
      <c r="J2" s="251"/>
      <c r="K2" s="251"/>
      <c r="L2" s="138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s="40" customFormat="1" ht="5.0999999999999996" customHeight="1">
      <c r="A3" s="28"/>
      <c r="B3" s="138"/>
      <c r="C3" s="30"/>
      <c r="D3" s="138"/>
      <c r="E3" s="138"/>
      <c r="F3" s="30"/>
      <c r="G3" s="138"/>
      <c r="H3" s="138"/>
      <c r="I3" s="32"/>
      <c r="J3" s="33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s="40" customFormat="1" ht="24.95" customHeight="1">
      <c r="A4" s="244" t="s">
        <v>7</v>
      </c>
      <c r="B4" s="246" t="s">
        <v>8</v>
      </c>
      <c r="C4" s="247"/>
      <c r="D4" s="248"/>
      <c r="E4" s="246" t="s">
        <v>25</v>
      </c>
      <c r="F4" s="247"/>
      <c r="G4" s="248"/>
      <c r="H4" s="246" t="s">
        <v>9</v>
      </c>
      <c r="I4" s="247"/>
      <c r="J4" s="248"/>
      <c r="K4" s="249" t="s">
        <v>10</v>
      </c>
      <c r="L4" s="41"/>
      <c r="P4" s="42"/>
      <c r="Q4" s="42"/>
      <c r="R4" s="42"/>
      <c r="S4" s="42"/>
    </row>
    <row r="5" spans="1:23" s="40" customFormat="1" ht="24.95" customHeight="1">
      <c r="A5" s="245"/>
      <c r="B5" s="123" t="s">
        <v>26</v>
      </c>
      <c r="C5" s="124" t="s">
        <v>12</v>
      </c>
      <c r="D5" s="125" t="s">
        <v>13</v>
      </c>
      <c r="E5" s="123" t="s">
        <v>26</v>
      </c>
      <c r="F5" s="124" t="s">
        <v>12</v>
      </c>
      <c r="G5" s="125" t="s">
        <v>13</v>
      </c>
      <c r="H5" s="123" t="s">
        <v>26</v>
      </c>
      <c r="I5" s="124" t="s">
        <v>12</v>
      </c>
      <c r="J5" s="125" t="s">
        <v>13</v>
      </c>
      <c r="K5" s="250"/>
      <c r="L5" s="43"/>
      <c r="M5" s="42"/>
      <c r="N5" s="44"/>
      <c r="O5" s="44"/>
      <c r="P5" s="44"/>
      <c r="Q5" s="44"/>
      <c r="R5" s="42"/>
      <c r="S5" s="42"/>
    </row>
    <row r="6" spans="1:23" s="40" customFormat="1" ht="24.95" customHeight="1">
      <c r="A6" s="117" t="s">
        <v>14</v>
      </c>
      <c r="B6" s="118">
        <f>SUM(B7:B21)</f>
        <v>83</v>
      </c>
      <c r="C6" s="119" t="s">
        <v>12</v>
      </c>
      <c r="D6" s="120">
        <f>SUM(D7:D21)</f>
        <v>7047</v>
      </c>
      <c r="E6" s="118">
        <f>SUM(E7:E21)</f>
        <v>75</v>
      </c>
      <c r="F6" s="119" t="s">
        <v>12</v>
      </c>
      <c r="G6" s="121">
        <f>SUM(G7:G21)</f>
        <v>5688</v>
      </c>
      <c r="H6" s="118">
        <f>SUM(H7:H21)</f>
        <v>8</v>
      </c>
      <c r="I6" s="119" t="s">
        <v>12</v>
      </c>
      <c r="J6" s="121">
        <f>D6-G6</f>
        <v>1359</v>
      </c>
      <c r="K6" s="122"/>
      <c r="L6" s="45"/>
      <c r="M6" s="46"/>
      <c r="N6" s="47"/>
      <c r="O6" s="47"/>
      <c r="P6" s="47"/>
      <c r="Q6" s="47"/>
      <c r="R6" s="42"/>
      <c r="S6" s="42"/>
    </row>
    <row r="7" spans="1:23" s="40" customFormat="1" ht="24.95" customHeight="1">
      <c r="A7" s="93" t="s">
        <v>27</v>
      </c>
      <c r="B7" s="94">
        <f>COUNTIF(신흥리.조!$F$5:$F$91,LEFT($A7,1))</f>
        <v>9</v>
      </c>
      <c r="C7" s="95" t="s">
        <v>12</v>
      </c>
      <c r="D7" s="97">
        <f>SUMIF(신흥리.조!$F$5:$F$91,LEFT(A7,1),신흥리.조!$H$5:$H$91)</f>
        <v>483</v>
      </c>
      <c r="E7" s="94">
        <f>COUNTIF(신흥리.조!$N$5:$N$91,CONCATENATE(LEFT($A7,1),LEFT($E$4,1)))</f>
        <v>5</v>
      </c>
      <c r="F7" s="95" t="s">
        <v>12</v>
      </c>
      <c r="G7" s="97">
        <f>SUMIF(신흥리.조!$N$5:$N$91,CONCATENATE(LEFT($A7,1),LEFT($E$4,1)),신흥리.조!$H$5:$H$91)</f>
        <v>214</v>
      </c>
      <c r="H7" s="94">
        <f>B7-E7</f>
        <v>4</v>
      </c>
      <c r="I7" s="95" t="s">
        <v>12</v>
      </c>
      <c r="J7" s="97">
        <f t="shared" ref="J7:J19" si="0">D7-G7</f>
        <v>269</v>
      </c>
      <c r="K7" s="98"/>
      <c r="L7" s="45"/>
      <c r="M7" s="46"/>
      <c r="N7" s="47"/>
      <c r="O7" s="47"/>
      <c r="P7" s="47"/>
      <c r="Q7" s="47"/>
      <c r="R7" s="42"/>
      <c r="S7" s="42"/>
    </row>
    <row r="8" spans="1:23" s="40" customFormat="1" ht="24.95" customHeight="1">
      <c r="A8" s="93" t="s">
        <v>15</v>
      </c>
      <c r="B8" s="94">
        <f>COUNTIF(신흥리.조!$F$5:$F$91,LEFT($A8,1))</f>
        <v>9</v>
      </c>
      <c r="C8" s="95" t="s">
        <v>12</v>
      </c>
      <c r="D8" s="97">
        <f>SUMIF(신흥리.조!$F$5:$F$91,LEFT(A8,1),신흥리.조!$H$5:$H$91)</f>
        <v>1176</v>
      </c>
      <c r="E8" s="94">
        <f>COUNTIF(신흥리.조!$N$5:$N$91,CONCATENATE(LEFT($A8,1),LEFT($E$4,1)))</f>
        <v>6</v>
      </c>
      <c r="F8" s="95" t="s">
        <v>12</v>
      </c>
      <c r="G8" s="97">
        <f>SUMIF(신흥리.조!$N$5:$N$91,CONCATENATE(LEFT($A8,1),LEFT($E$4,1)),신흥리.조!$H$5:$H$91)</f>
        <v>170</v>
      </c>
      <c r="H8" s="94">
        <f t="shared" ref="H8:H19" si="1">B8-E8</f>
        <v>3</v>
      </c>
      <c r="I8" s="95" t="s">
        <v>12</v>
      </c>
      <c r="J8" s="97">
        <f t="shared" si="0"/>
        <v>1006</v>
      </c>
      <c r="K8" s="98"/>
      <c r="L8" s="45"/>
      <c r="M8" s="46"/>
      <c r="N8" s="42"/>
      <c r="P8" s="42"/>
      <c r="R8" s="42"/>
      <c r="S8" s="42"/>
    </row>
    <row r="9" spans="1:23" s="40" customFormat="1" ht="24.95" customHeight="1">
      <c r="A9" s="99" t="s">
        <v>16</v>
      </c>
      <c r="B9" s="94">
        <f>COUNTIF(신흥리.조!$F$5:$F$91,LEFT($A9,1))</f>
        <v>1</v>
      </c>
      <c r="C9" s="95" t="s">
        <v>12</v>
      </c>
      <c r="D9" s="97">
        <f>SUMIF(신흥리.조!$F$5:$F$91,LEFT(A9,1),신흥리.조!$H$5:$H$91)</f>
        <v>223</v>
      </c>
      <c r="E9" s="94">
        <f>COUNTIF(신흥리.조!$N$5:$N$91,CONCATENATE(LEFT($A9,1),LEFT($E$4,1)))</f>
        <v>1</v>
      </c>
      <c r="F9" s="95" t="s">
        <v>12</v>
      </c>
      <c r="G9" s="97">
        <f>SUMIF(신흥리.조!$N$5:$N$91,CONCATENATE(LEFT($A9,1),LEFT($E$4,1)),신흥리.조!$H$5:$H$91)</f>
        <v>223</v>
      </c>
      <c r="H9" s="94">
        <f t="shared" si="1"/>
        <v>0</v>
      </c>
      <c r="I9" s="95" t="s">
        <v>12</v>
      </c>
      <c r="J9" s="97">
        <f t="shared" si="0"/>
        <v>0</v>
      </c>
      <c r="K9" s="98"/>
      <c r="L9" s="45"/>
      <c r="M9" s="46"/>
      <c r="N9" s="42"/>
      <c r="P9" s="42"/>
      <c r="R9" s="42"/>
      <c r="S9" s="42"/>
    </row>
    <row r="10" spans="1:23" s="40" customFormat="1" ht="24.95" customHeight="1">
      <c r="A10" s="93" t="s">
        <v>17</v>
      </c>
      <c r="B10" s="94">
        <f>COUNTIF(신흥리.조!$F$5:$F$91,LEFT($A10,1))</f>
        <v>58</v>
      </c>
      <c r="C10" s="95" t="s">
        <v>12</v>
      </c>
      <c r="D10" s="97">
        <f>SUMIF(신흥리.조!$F$5:$F$91,LEFT(A10,1),신흥리.조!$H$5:$H$91)</f>
        <v>4759</v>
      </c>
      <c r="E10" s="94">
        <f>COUNTIF(신흥리.조!$N$5:$N$91,CONCATENATE(LEFT($A10,1),LEFT($E$4,1)))</f>
        <v>57</v>
      </c>
      <c r="F10" s="95" t="s">
        <v>12</v>
      </c>
      <c r="G10" s="97">
        <f>SUMIF(신흥리.조!$N$5:$N$91,CONCATENATE(LEFT($A10,1),LEFT($E$4,1)),신흥리.조!$H$5:$H$91)</f>
        <v>4675</v>
      </c>
      <c r="H10" s="94">
        <f t="shared" si="1"/>
        <v>1</v>
      </c>
      <c r="I10" s="95" t="s">
        <v>12</v>
      </c>
      <c r="J10" s="97">
        <f t="shared" si="0"/>
        <v>84</v>
      </c>
      <c r="K10" s="98"/>
      <c r="L10" s="45"/>
      <c r="M10" s="46"/>
      <c r="N10" s="42"/>
      <c r="O10" s="42"/>
      <c r="P10" s="42"/>
      <c r="Q10" s="42"/>
      <c r="R10" s="42"/>
      <c r="S10" s="42"/>
    </row>
    <row r="11" spans="1:23" s="40" customFormat="1" ht="24.95" customHeight="1">
      <c r="A11" s="93" t="s">
        <v>18</v>
      </c>
      <c r="B11" s="94">
        <f>COUNTIF(신흥리.조!$F$5:$F$91,LEFT($A11,1))</f>
        <v>1</v>
      </c>
      <c r="C11" s="95" t="s">
        <v>12</v>
      </c>
      <c r="D11" s="97">
        <f>SUMIF(신흥리.조!$F$5:$F$91,LEFT(A11,1),신흥리.조!$H$5:$H$91)</f>
        <v>27</v>
      </c>
      <c r="E11" s="94">
        <f>COUNTIF(신흥리.조!$N$5:$N$91,CONCATENATE(LEFT($A11,1),LEFT($E$4,1)))</f>
        <v>1</v>
      </c>
      <c r="F11" s="95" t="s">
        <v>12</v>
      </c>
      <c r="G11" s="97">
        <f>SUMIF(신흥리.조!$N$5:$N$91,CONCATENATE(LEFT($A11,1),LEFT($E$4,1)),신흥리.조!$H$5:$H$91)</f>
        <v>27</v>
      </c>
      <c r="H11" s="94">
        <f t="shared" si="1"/>
        <v>0</v>
      </c>
      <c r="I11" s="95" t="s">
        <v>12</v>
      </c>
      <c r="J11" s="97">
        <f t="shared" si="0"/>
        <v>0</v>
      </c>
      <c r="K11" s="98"/>
      <c r="L11" s="45"/>
      <c r="M11" s="46"/>
      <c r="N11" s="42"/>
      <c r="O11" s="42"/>
      <c r="P11" s="42"/>
      <c r="Q11" s="42"/>
      <c r="R11" s="42"/>
      <c r="S11" s="42"/>
    </row>
    <row r="12" spans="1:23" s="40" customFormat="1" ht="24.95" customHeight="1">
      <c r="A12" s="93" t="s">
        <v>19</v>
      </c>
      <c r="B12" s="94">
        <f>COUNTIF(신흥리.조!$F$5:$F$91,RIGHT($A12,1))</f>
        <v>5</v>
      </c>
      <c r="C12" s="95" t="s">
        <v>12</v>
      </c>
      <c r="D12" s="97">
        <f>SUMIF(신흥리.조!$F$5:$F$91,RIGHT(A12,1),신흥리.조!$H$5:$H$91)</f>
        <v>379</v>
      </c>
      <c r="E12" s="94">
        <f>COUNTIF(신흥리.조!$N$5:$N$91,CONCATENATE(RIGHT($A12,1),LEFT($E$4,1)))</f>
        <v>5</v>
      </c>
      <c r="F12" s="95" t="s">
        <v>12</v>
      </c>
      <c r="G12" s="97">
        <f>SUMIF(신흥리.조!$N$5:$N$91,CONCATENATE(RIGHT($A12,1),LEFT($E$4,1)),신흥리.조!$H$5:$H$91)</f>
        <v>379</v>
      </c>
      <c r="H12" s="94">
        <f t="shared" si="1"/>
        <v>0</v>
      </c>
      <c r="I12" s="95" t="s">
        <v>12</v>
      </c>
      <c r="J12" s="97">
        <f t="shared" si="0"/>
        <v>0</v>
      </c>
      <c r="K12" s="98"/>
      <c r="L12" s="45"/>
      <c r="M12" s="46"/>
      <c r="N12" s="42"/>
      <c r="O12" s="42"/>
      <c r="P12" s="42"/>
      <c r="Q12" s="42"/>
      <c r="R12" s="42"/>
      <c r="S12" s="42"/>
    </row>
    <row r="13" spans="1:23" s="40" customFormat="1" ht="24.95" customHeight="1">
      <c r="A13" s="93" t="s">
        <v>20</v>
      </c>
      <c r="B13" s="94">
        <f>COUNTIF(신흥리.조!$F$5:$F$91,LEFT($A13,1))</f>
        <v>0</v>
      </c>
      <c r="C13" s="95" t="s">
        <v>12</v>
      </c>
      <c r="D13" s="97">
        <f>SUMIF(신흥리.조!$F$5:$F$91,LEFT(A13,1),신흥리.조!$H$5:$H$91)</f>
        <v>0</v>
      </c>
      <c r="E13" s="94">
        <f>COUNTIF(신흥리.조!$N$5:$N$91,CONCATENATE(LEFT($A13,1),LEFT($E$4,1)))</f>
        <v>0</v>
      </c>
      <c r="F13" s="95" t="s">
        <v>12</v>
      </c>
      <c r="G13" s="97">
        <f>SUMIF(신흥리.조!$N$5:$N$91,CONCATENATE(LEFT($A13,1),LEFT($E$4,1)),신흥리.조!$H$5:$H$91)</f>
        <v>0</v>
      </c>
      <c r="H13" s="94">
        <f t="shared" si="1"/>
        <v>0</v>
      </c>
      <c r="I13" s="95" t="s">
        <v>12</v>
      </c>
      <c r="J13" s="97">
        <f t="shared" si="0"/>
        <v>0</v>
      </c>
      <c r="K13" s="98"/>
      <c r="L13" s="45"/>
      <c r="M13" s="46"/>
      <c r="N13" s="42"/>
      <c r="O13" s="42"/>
      <c r="P13" s="42"/>
      <c r="Q13" s="42"/>
      <c r="R13" s="42"/>
      <c r="S13" s="42"/>
    </row>
    <row r="14" spans="1:23" s="40" customFormat="1" ht="24.95" customHeight="1">
      <c r="A14" s="93" t="s">
        <v>21</v>
      </c>
      <c r="B14" s="94">
        <f>COUNTIF(신흥리.조!$F$5:$F$91,LEFT($A14,1))</f>
        <v>0</v>
      </c>
      <c r="C14" s="95" t="s">
        <v>12</v>
      </c>
      <c r="D14" s="97">
        <f>SUMIF(신흥리.조!$F$5:$F$91,LEFT(A14,1),신흥리.조!$H$5:$H$91)</f>
        <v>0</v>
      </c>
      <c r="E14" s="94">
        <f>COUNTIF(신흥리.조!$N$5:$N$91,CONCATENATE(LEFT($A14,1),LEFT($E$4,1)))</f>
        <v>0</v>
      </c>
      <c r="F14" s="95" t="s">
        <v>12</v>
      </c>
      <c r="G14" s="97">
        <f>SUMIF(신흥리.조!$N$5:$N$91,CONCATENATE(LEFT($A14,1),LEFT($E$4,1)),신흥리.조!$H$5:$H$91)</f>
        <v>0</v>
      </c>
      <c r="H14" s="94">
        <f t="shared" si="1"/>
        <v>0</v>
      </c>
      <c r="I14" s="95" t="s">
        <v>12</v>
      </c>
      <c r="J14" s="97">
        <f t="shared" si="0"/>
        <v>0</v>
      </c>
      <c r="K14" s="98"/>
      <c r="L14" s="45"/>
      <c r="M14" s="46"/>
      <c r="N14" s="42"/>
      <c r="O14" s="42"/>
      <c r="P14" s="42"/>
      <c r="Q14" s="42"/>
      <c r="R14" s="42"/>
      <c r="S14" s="42"/>
    </row>
    <row r="15" spans="1:23" s="40" customFormat="1" ht="24.95" customHeight="1">
      <c r="A15" s="93" t="s">
        <v>76</v>
      </c>
      <c r="B15" s="94">
        <f>COUNTIF(신흥리.조!$F$5:$F$91,LEFT($A15,1))</f>
        <v>0</v>
      </c>
      <c r="C15" s="95" t="s">
        <v>12</v>
      </c>
      <c r="D15" s="97">
        <f>SUMIF(신흥리.조!$F$5:$F$91,LEFT(A15,1),신흥리.조!$H$5:$H$91)</f>
        <v>0</v>
      </c>
      <c r="E15" s="94">
        <f>COUNTIF(신흥리.조!$N$5:$N$91,CONCATENATE(LEFT($A15,1),LEFT($E$4,1)))</f>
        <v>0</v>
      </c>
      <c r="F15" s="95" t="s">
        <v>12</v>
      </c>
      <c r="G15" s="97">
        <f>SUMIF(신흥리.조!$N$5:$N$91,CONCATENATE(LEFT($A15,1),LEFT($E$4,1)),신흥리.조!$H$5:$H$91)</f>
        <v>0</v>
      </c>
      <c r="H15" s="94">
        <f t="shared" si="1"/>
        <v>0</v>
      </c>
      <c r="I15" s="95" t="s">
        <v>12</v>
      </c>
      <c r="J15" s="97">
        <f t="shared" si="0"/>
        <v>0</v>
      </c>
      <c r="K15" s="98"/>
      <c r="L15" s="45"/>
      <c r="M15" s="46"/>
      <c r="N15" s="42"/>
      <c r="O15" s="42"/>
      <c r="P15" s="42"/>
      <c r="Q15" s="42"/>
      <c r="R15" s="42"/>
      <c r="S15" s="42"/>
    </row>
    <row r="16" spans="1:23" s="40" customFormat="1" ht="24.95" customHeight="1">
      <c r="A16" s="93" t="s">
        <v>22</v>
      </c>
      <c r="B16" s="94">
        <f>COUNTIF(신흥리.조!$F$5:$F$91,LEFT($A16,1))</f>
        <v>0</v>
      </c>
      <c r="C16" s="95" t="s">
        <v>12</v>
      </c>
      <c r="D16" s="97">
        <f>SUMIF(신흥리.조!$F$5:$F$91,LEFT(A16,1),신흥리.조!$H$5:$H$91)</f>
        <v>0</v>
      </c>
      <c r="E16" s="94">
        <f>COUNTIF(신흥리.조!$N$5:$N$91,CONCATENATE(LEFT($A16,1),LEFT($E$4,1)))</f>
        <v>0</v>
      </c>
      <c r="F16" s="95" t="s">
        <v>12</v>
      </c>
      <c r="G16" s="97">
        <f>SUMIF(신흥리.조!$N$5:$N$91,CONCATENATE(LEFT($A16,1),LEFT($E$4,1)),신흥리.조!$H$5:$H$91)</f>
        <v>0</v>
      </c>
      <c r="H16" s="94">
        <f t="shared" si="1"/>
        <v>0</v>
      </c>
      <c r="I16" s="95" t="s">
        <v>12</v>
      </c>
      <c r="J16" s="97">
        <f t="shared" si="0"/>
        <v>0</v>
      </c>
      <c r="K16" s="98"/>
      <c r="L16" s="45"/>
      <c r="M16" s="46"/>
      <c r="N16" s="42"/>
      <c r="O16" s="42"/>
      <c r="P16" s="42"/>
      <c r="Q16" s="42"/>
      <c r="R16" s="42"/>
      <c r="S16" s="42"/>
    </row>
    <row r="17" spans="1:19" s="40" customFormat="1" ht="24.95" customHeight="1">
      <c r="A17" s="93" t="s">
        <v>42</v>
      </c>
      <c r="B17" s="94">
        <f>COUNTIF(신흥리.조!$F$5:$F$91,LEFT($A17,1))</f>
        <v>0</v>
      </c>
      <c r="C17" s="95" t="s">
        <v>12</v>
      </c>
      <c r="D17" s="97">
        <f>SUMIF(신흥리.조!$F$5:$F$91,LEFT(A17,1),신흥리.조!$H$5:$H$91)</f>
        <v>0</v>
      </c>
      <c r="E17" s="94">
        <f>COUNTIF(신흥리.조!$N$5:$N$91,CONCATENATE(LEFT($A17,1),LEFT($E$4,1)))</f>
        <v>0</v>
      </c>
      <c r="F17" s="95" t="s">
        <v>12</v>
      </c>
      <c r="G17" s="97">
        <f>SUMIF(신흥리.조!$N$5:$N$91,CONCATENATE(LEFT($A17,1),LEFT($E$4,1)),신흥리.조!$H$5:$H$91)</f>
        <v>0</v>
      </c>
      <c r="H17" s="94">
        <f t="shared" si="1"/>
        <v>0</v>
      </c>
      <c r="I17" s="95" t="s">
        <v>12</v>
      </c>
      <c r="J17" s="97">
        <f t="shared" si="0"/>
        <v>0</v>
      </c>
      <c r="K17" s="98"/>
      <c r="L17" s="45"/>
      <c r="M17" s="46"/>
      <c r="N17" s="42"/>
      <c r="O17" s="42"/>
      <c r="P17" s="42"/>
      <c r="Q17" s="42"/>
      <c r="R17" s="42"/>
      <c r="S17" s="42"/>
    </row>
    <row r="18" spans="1:19" s="40" customFormat="1" ht="24.95" customHeight="1">
      <c r="A18" s="93" t="s">
        <v>77</v>
      </c>
      <c r="B18" s="94">
        <f>COUNTIF(신흥리.조!$F$5:$F$91,LEFT($A18,1))</f>
        <v>0</v>
      </c>
      <c r="C18" s="95" t="s">
        <v>12</v>
      </c>
      <c r="D18" s="97">
        <f>SUMIF(신흥리.조!$F$5:$F$91,LEFT(A18,1),신흥리.조!$H$5:$H$91)</f>
        <v>0</v>
      </c>
      <c r="E18" s="94">
        <f>COUNTIF(신흥리.조!$N$5:$N$91,CONCATENATE(LEFT($A18,1),LEFT($E$4,1)))</f>
        <v>0</v>
      </c>
      <c r="F18" s="95" t="s">
        <v>12</v>
      </c>
      <c r="G18" s="97">
        <f>SUMIF(신흥리.조!$N$5:$N$91,CONCATENATE(LEFT($A18,1),LEFT($E$4,1)),신흥리.조!$H$5:$H$91)</f>
        <v>0</v>
      </c>
      <c r="H18" s="94">
        <f t="shared" si="1"/>
        <v>0</v>
      </c>
      <c r="I18" s="95" t="s">
        <v>12</v>
      </c>
      <c r="J18" s="97">
        <f t="shared" si="0"/>
        <v>0</v>
      </c>
      <c r="K18" s="98"/>
      <c r="L18" s="45"/>
      <c r="M18" s="46"/>
      <c r="N18" s="42"/>
      <c r="O18" s="42"/>
      <c r="P18" s="42"/>
      <c r="Q18" s="42"/>
      <c r="R18" s="42"/>
      <c r="S18" s="42"/>
    </row>
    <row r="19" spans="1:19" s="40" customFormat="1" ht="24.95" customHeight="1">
      <c r="A19" s="93" t="s">
        <v>87</v>
      </c>
      <c r="B19" s="94">
        <f>COUNTIF(신흥리.조!$F$5:$F$91,LEFT($A19,1))</f>
        <v>0</v>
      </c>
      <c r="C19" s="95" t="s">
        <v>12</v>
      </c>
      <c r="D19" s="97">
        <f>SUMIF(신흥리.조!$F$5:$F$91,LEFT(A19,1),신흥리.조!$H$5:$H$91)</f>
        <v>0</v>
      </c>
      <c r="E19" s="94">
        <f>COUNTIF(신흥리.조!$N$5:$N$91,CONCATENATE(RIGHT($A19,1),LEFT($E$4,1)))</f>
        <v>0</v>
      </c>
      <c r="F19" s="95" t="s">
        <v>12</v>
      </c>
      <c r="G19" s="97">
        <f>SUMIF(신흥리.조!$N$5:$N$91,CONCATENATE(LEFT($A19,1),LEFT($E$4,1)),신흥리.조!$H$5:$H$91)</f>
        <v>0</v>
      </c>
      <c r="H19" s="94">
        <f t="shared" si="1"/>
        <v>0</v>
      </c>
      <c r="I19" s="95" t="s">
        <v>12</v>
      </c>
      <c r="J19" s="97">
        <f t="shared" si="0"/>
        <v>0</v>
      </c>
      <c r="K19" s="98"/>
      <c r="L19" s="45"/>
      <c r="M19" s="46"/>
      <c r="N19" s="42"/>
      <c r="O19" s="42"/>
      <c r="P19" s="42"/>
      <c r="Q19" s="42"/>
      <c r="R19" s="42"/>
      <c r="S19" s="42"/>
    </row>
    <row r="20" spans="1:19" s="40" customFormat="1" ht="24.95" customHeight="1">
      <c r="A20" s="112" t="s">
        <v>23</v>
      </c>
      <c r="B20" s="94">
        <f>COUNTIF(신흥리.조!$F$5:$F$91,LEFT($A20,1))</f>
        <v>0</v>
      </c>
      <c r="C20" s="113" t="s">
        <v>12</v>
      </c>
      <c r="D20" s="97">
        <f>SUMIF(신흥리.조!$F$5:$F$91,LEFT(A20,1),신흥리.조!$H$5:$H$91)</f>
        <v>0</v>
      </c>
      <c r="E20" s="94">
        <f>COUNTIF(신흥리.조!$N$5:$N$91,CONCATENATE(LEFT($A20,1),LEFT($E$4,1)))</f>
        <v>0</v>
      </c>
      <c r="F20" s="113" t="s">
        <v>12</v>
      </c>
      <c r="G20" s="97">
        <f>SUMIF(신흥리.조!$N$5:$N$91,CONCATENATE(LEFT($A20,1),LEFT($E$4,1)),신흥리.조!$H$5:$H$91)</f>
        <v>0</v>
      </c>
      <c r="H20" s="94">
        <f>B20-E20</f>
        <v>0</v>
      </c>
      <c r="I20" s="113" t="s">
        <v>12</v>
      </c>
      <c r="J20" s="97">
        <f>D20-G20</f>
        <v>0</v>
      </c>
      <c r="K20" s="107"/>
      <c r="L20" s="45"/>
      <c r="M20" s="46"/>
      <c r="N20" s="42"/>
      <c r="O20" s="42"/>
      <c r="P20" s="42"/>
      <c r="Q20" s="42"/>
      <c r="R20" s="42"/>
      <c r="S20" s="42"/>
    </row>
    <row r="21" spans="1:19" s="40" customFormat="1" ht="24.95" customHeight="1">
      <c r="A21" s="100" t="s">
        <v>56</v>
      </c>
      <c r="B21" s="101">
        <f>COUNTIF(신흥리.조!$F$5:$F$91,LEFT($A21,1))</f>
        <v>0</v>
      </c>
      <c r="C21" s="102" t="s">
        <v>12</v>
      </c>
      <c r="D21" s="103">
        <f>SUMIF(신흥리.조!$F$5:$F$91,LEFT(A21,1),신흥리.조!$H$5:$H$91)</f>
        <v>0</v>
      </c>
      <c r="E21" s="101">
        <f>COUNTIF(신흥리.조!$N$5:$N$91,CONCATENATE(LEFT($A21,1),LEFT($E$4,1)))</f>
        <v>0</v>
      </c>
      <c r="F21" s="102" t="s">
        <v>12</v>
      </c>
      <c r="G21" s="103">
        <f>SUMIF(신흥리.조!$N$5:$N$91,CONCATENATE(LEFT($A21,1),LEFT($E$4,1)),신흥리.조!$H$5:$H$91)</f>
        <v>0</v>
      </c>
      <c r="H21" s="101">
        <f>B21-E21</f>
        <v>0</v>
      </c>
      <c r="I21" s="102" t="s">
        <v>12</v>
      </c>
      <c r="J21" s="103">
        <f>D21-G21</f>
        <v>0</v>
      </c>
      <c r="K21" s="104"/>
      <c r="L21" s="45"/>
      <c r="M21" s="46"/>
      <c r="N21" s="42"/>
      <c r="O21" s="42"/>
      <c r="P21" s="42"/>
      <c r="Q21" s="42"/>
      <c r="R21" s="42"/>
      <c r="S21" s="42"/>
    </row>
    <row r="26" spans="1:19">
      <c r="D26" s="127"/>
      <c r="E26" s="127"/>
      <c r="F26" s="128"/>
    </row>
    <row r="27" spans="1:19">
      <c r="D27" s="127"/>
      <c r="E27" s="127"/>
      <c r="F27" s="128"/>
    </row>
    <row r="28" spans="1:19">
      <c r="D28" s="127"/>
      <c r="E28" s="127"/>
      <c r="F28" s="128"/>
    </row>
  </sheetData>
  <mergeCells count="7">
    <mergeCell ref="A1:K1"/>
    <mergeCell ref="G2:K2"/>
    <mergeCell ref="A4:A5"/>
    <mergeCell ref="B4:D4"/>
    <mergeCell ref="E4:G4"/>
    <mergeCell ref="H4:J4"/>
    <mergeCell ref="K4:K5"/>
  </mergeCells>
  <phoneticPr fontId="1" type="noConversion"/>
  <printOptions horizontalCentered="1"/>
  <pageMargins left="0.59055118110236215" right="0.59055118110236215" top="0.98425196850393704" bottom="0.39370078740157483" header="0.70866141732283461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view="pageBreakPreview" zoomScale="115" zoomScaleNormal="115" zoomScaleSheetLayoutView="115" workbookViewId="0">
      <selection activeCell="J15" sqref="J15"/>
    </sheetView>
  </sheetViews>
  <sheetFormatPr defaultRowHeight="12"/>
  <cols>
    <col min="1" max="2" width="4.7109375" style="115" customWidth="1"/>
    <col min="3" max="3" width="5.7109375" style="131" customWidth="1"/>
    <col min="4" max="4" width="1.7109375" style="131" customWidth="1"/>
    <col min="5" max="5" width="4.7109375" style="136" customWidth="1"/>
    <col min="6" max="6" width="5.7109375" style="115" customWidth="1"/>
    <col min="7" max="7" width="10.7109375" style="115" customWidth="1"/>
    <col min="8" max="8" width="9.7109375" style="115" customWidth="1"/>
    <col min="9" max="9" width="10.7109375" style="131" customWidth="1"/>
    <col min="10" max="10" width="30.7109375" style="80" customWidth="1"/>
    <col min="11" max="11" width="5.7109375" style="115" customWidth="1"/>
    <col min="12" max="13" width="12.5703125" style="64" hidden="1" customWidth="1"/>
    <col min="14" max="14" width="11.7109375" style="65" customWidth="1"/>
    <col min="15" max="15" width="9.140625" style="135" customWidth="1"/>
    <col min="16" max="16" width="9.140625" customWidth="1"/>
    <col min="20" max="20" width="9.140625" style="64"/>
    <col min="22" max="22" width="12.5703125" bestFit="1" customWidth="1"/>
    <col min="24" max="24" width="14.85546875" bestFit="1" customWidth="1"/>
  </cols>
  <sheetData>
    <row r="1" spans="1:24" s="40" customFormat="1" ht="13.5">
      <c r="A1" s="256" t="s">
        <v>93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71"/>
      <c r="M1" s="71"/>
      <c r="N1" s="48"/>
      <c r="O1" s="132"/>
      <c r="T1" s="42"/>
    </row>
    <row r="2" spans="1:24" s="40" customFormat="1" ht="5.0999999999999996" customHeight="1">
      <c r="A2" s="137"/>
      <c r="B2" s="137"/>
      <c r="C2" s="71"/>
      <c r="D2" s="71"/>
      <c r="E2" s="71"/>
      <c r="F2" s="137"/>
      <c r="G2" s="137"/>
      <c r="H2" s="137"/>
      <c r="I2" s="49"/>
      <c r="J2" s="79"/>
      <c r="K2" s="137"/>
      <c r="L2" s="71"/>
      <c r="M2" s="71"/>
      <c r="N2" s="49"/>
      <c r="O2" s="132"/>
      <c r="T2" s="42"/>
    </row>
    <row r="3" spans="1:24" s="105" customFormat="1" ht="24.95" customHeight="1">
      <c r="A3" s="257" t="s">
        <v>28</v>
      </c>
      <c r="B3" s="259" t="s">
        <v>29</v>
      </c>
      <c r="C3" s="267" t="s">
        <v>30</v>
      </c>
      <c r="D3" s="268"/>
      <c r="E3" s="268"/>
      <c r="F3" s="261" t="s">
        <v>31</v>
      </c>
      <c r="G3" s="263" t="s">
        <v>32</v>
      </c>
      <c r="H3" s="263" t="s">
        <v>91</v>
      </c>
      <c r="I3" s="246" t="s">
        <v>33</v>
      </c>
      <c r="J3" s="248"/>
      <c r="K3" s="265" t="s">
        <v>34</v>
      </c>
      <c r="L3" s="255"/>
      <c r="M3" s="69"/>
      <c r="N3" s="50" t="s">
        <v>35</v>
      </c>
      <c r="O3" s="133"/>
      <c r="T3" s="139"/>
    </row>
    <row r="4" spans="1:24" s="105" customFormat="1" ht="24.95" customHeight="1" thickBot="1">
      <c r="A4" s="258"/>
      <c r="B4" s="260"/>
      <c r="C4" s="269"/>
      <c r="D4" s="270"/>
      <c r="E4" s="270"/>
      <c r="F4" s="262"/>
      <c r="G4" s="264"/>
      <c r="H4" s="264"/>
      <c r="I4" s="108" t="s">
        <v>36</v>
      </c>
      <c r="J4" s="116" t="s">
        <v>37</v>
      </c>
      <c r="K4" s="266"/>
      <c r="L4" s="255"/>
      <c r="M4" s="69" t="s">
        <v>41</v>
      </c>
      <c r="N4" s="51" t="s">
        <v>38</v>
      </c>
      <c r="O4" s="133" t="s">
        <v>69</v>
      </c>
      <c r="P4" s="105" t="s">
        <v>40</v>
      </c>
      <c r="R4" s="105" t="s">
        <v>55</v>
      </c>
      <c r="S4" s="105" t="s">
        <v>54</v>
      </c>
      <c r="T4" s="139"/>
    </row>
    <row r="5" spans="1:24" s="77" customFormat="1" ht="24.95" customHeight="1" thickBot="1">
      <c r="A5" s="52">
        <v>1</v>
      </c>
      <c r="B5" s="154">
        <v>1</v>
      </c>
      <c r="C5" s="155" t="s">
        <v>94</v>
      </c>
      <c r="D5" s="61" t="s">
        <v>95</v>
      </c>
      <c r="E5" s="62">
        <v>2</v>
      </c>
      <c r="F5" s="154" t="s">
        <v>96</v>
      </c>
      <c r="G5" s="203">
        <v>1069836</v>
      </c>
      <c r="H5" s="203">
        <v>223</v>
      </c>
      <c r="I5" s="185" t="s">
        <v>103</v>
      </c>
      <c r="J5" s="186" t="s">
        <v>104</v>
      </c>
      <c r="K5" s="198"/>
      <c r="L5" s="106"/>
      <c r="M5" s="106"/>
      <c r="N5" s="75" t="str">
        <f>CONCATENATE(F5,I5)</f>
        <v>임국</v>
      </c>
      <c r="O5" s="133">
        <v>584</v>
      </c>
      <c r="P5" s="77" t="str">
        <f>CONCATENATE(IF(I5="국","","사"),F5)</f>
        <v>임</v>
      </c>
      <c r="Q5" s="82" t="s">
        <v>60</v>
      </c>
      <c r="R5" s="82">
        <f>ROUND(AVERAGEIF($P$5:$P$91,$Q5,$O$5:$O$91),-3)</f>
        <v>21000</v>
      </c>
      <c r="S5" s="82">
        <f>COUNTIF($P$5:$P$89,$Q5)</f>
        <v>4</v>
      </c>
      <c r="T5" s="78"/>
      <c r="V5" s="133"/>
      <c r="X5" s="134"/>
    </row>
    <row r="6" spans="1:24" s="77" customFormat="1" ht="24.95" customHeight="1" thickBot="1">
      <c r="A6" s="56">
        <v>2</v>
      </c>
      <c r="B6" s="55">
        <v>2</v>
      </c>
      <c r="C6" s="159">
        <v>356</v>
      </c>
      <c r="D6" s="53" t="s">
        <v>95</v>
      </c>
      <c r="E6" s="54">
        <v>28</v>
      </c>
      <c r="F6" s="55" t="s">
        <v>98</v>
      </c>
      <c r="G6" s="204">
        <v>139</v>
      </c>
      <c r="H6" s="204">
        <v>84</v>
      </c>
      <c r="I6" s="160" t="s">
        <v>105</v>
      </c>
      <c r="J6" s="161">
        <v>229</v>
      </c>
      <c r="K6" s="162"/>
      <c r="L6" s="76"/>
      <c r="M6" s="76"/>
      <c r="N6" s="75" t="str">
        <f t="shared" ref="N6:N44" si="0">CONCATENATE(F6,I6)</f>
        <v>도남상우</v>
      </c>
      <c r="O6" s="134">
        <v>9240</v>
      </c>
      <c r="P6" s="77" t="str">
        <f t="shared" ref="P6:P44" si="1">CONCATENATE(IF(I6="국","","사"),F6)</f>
        <v>사도</v>
      </c>
      <c r="Q6" s="82" t="s">
        <v>62</v>
      </c>
      <c r="R6" s="82">
        <f>ROUND(AVERAGEIF($P$5:$P$89,$Q6,$O$5:$O$91),-3)</f>
        <v>21000</v>
      </c>
      <c r="S6" s="82">
        <f>COUNTIF($P$5:$P$89,$Q6)</f>
        <v>3</v>
      </c>
      <c r="T6" s="78"/>
      <c r="V6" s="133"/>
      <c r="X6" s="134"/>
    </row>
    <row r="7" spans="1:24" s="67" customFormat="1" ht="24.95" customHeight="1" thickBot="1">
      <c r="A7" s="56">
        <v>3</v>
      </c>
      <c r="B7" s="55">
        <v>3</v>
      </c>
      <c r="C7" s="159">
        <v>356</v>
      </c>
      <c r="D7" s="53" t="s">
        <v>95</v>
      </c>
      <c r="E7" s="54">
        <v>20</v>
      </c>
      <c r="F7" s="55" t="s">
        <v>98</v>
      </c>
      <c r="G7" s="204">
        <v>12</v>
      </c>
      <c r="H7" s="204">
        <v>12</v>
      </c>
      <c r="I7" s="160" t="s">
        <v>103</v>
      </c>
      <c r="J7" s="161" t="s">
        <v>106</v>
      </c>
      <c r="K7" s="60"/>
      <c r="L7" s="106" t="s">
        <v>39</v>
      </c>
      <c r="M7" s="106">
        <f>IF(L7=LEFT($M$4,1),$G7,"")</f>
        <v>12</v>
      </c>
      <c r="N7" s="75" t="str">
        <f t="shared" si="0"/>
        <v>도국</v>
      </c>
      <c r="O7" s="134"/>
      <c r="P7" s="77" t="str">
        <f t="shared" si="1"/>
        <v>도</v>
      </c>
      <c r="Q7" s="130" t="s">
        <v>63</v>
      </c>
      <c r="R7" s="82" t="e">
        <f>ROUND(AVERAGEIF($P$5:$P$89,$Q7,$O$5:$O$91),-3)</f>
        <v>#DIV/0!</v>
      </c>
      <c r="S7" s="82">
        <f>COUNTIF($P$5:$P$89,$Q7)</f>
        <v>0</v>
      </c>
      <c r="T7" s="66"/>
      <c r="U7" s="77"/>
      <c r="V7" s="133"/>
      <c r="X7" s="134"/>
    </row>
    <row r="8" spans="1:24" s="67" customFormat="1" ht="24.95" customHeight="1" thickBot="1">
      <c r="A8" s="56">
        <v>4</v>
      </c>
      <c r="B8" s="55">
        <v>4</v>
      </c>
      <c r="C8" s="159">
        <v>372</v>
      </c>
      <c r="D8" s="53" t="s">
        <v>95</v>
      </c>
      <c r="E8" s="54">
        <v>4</v>
      </c>
      <c r="F8" s="55" t="s">
        <v>98</v>
      </c>
      <c r="G8" s="204">
        <v>86</v>
      </c>
      <c r="H8" s="204">
        <v>86</v>
      </c>
      <c r="I8" s="160" t="s">
        <v>103</v>
      </c>
      <c r="J8" s="57" t="s">
        <v>107</v>
      </c>
      <c r="K8" s="60"/>
      <c r="L8" s="106"/>
      <c r="M8" s="106"/>
      <c r="N8" s="75" t="str">
        <f t="shared" si="0"/>
        <v>도국</v>
      </c>
      <c r="O8" s="134"/>
      <c r="P8" s="77" t="str">
        <f t="shared" si="1"/>
        <v>도</v>
      </c>
      <c r="Q8" s="130" t="s">
        <v>67</v>
      </c>
      <c r="R8" s="82"/>
      <c r="S8" s="82"/>
      <c r="T8" s="66"/>
      <c r="U8" s="77"/>
      <c r="V8" s="105"/>
    </row>
    <row r="9" spans="1:24" s="77" customFormat="1" ht="24.95" customHeight="1" thickBot="1">
      <c r="A9" s="56">
        <v>5</v>
      </c>
      <c r="B9" s="55">
        <v>5</v>
      </c>
      <c r="C9" s="159">
        <v>372</v>
      </c>
      <c r="D9" s="53" t="s">
        <v>95</v>
      </c>
      <c r="E9" s="59">
        <v>5</v>
      </c>
      <c r="F9" s="55" t="s">
        <v>98</v>
      </c>
      <c r="G9" s="204">
        <v>20</v>
      </c>
      <c r="H9" s="204">
        <v>20</v>
      </c>
      <c r="I9" s="163" t="s">
        <v>103</v>
      </c>
      <c r="J9" s="164" t="s">
        <v>107</v>
      </c>
      <c r="K9" s="60"/>
      <c r="L9" s="106"/>
      <c r="M9" s="106" t="str">
        <f t="shared" ref="M9:M89" si="2">IF(L9=LEFT($M$4,1),$G9,"")</f>
        <v/>
      </c>
      <c r="N9" s="75" t="str">
        <f t="shared" si="0"/>
        <v>도국</v>
      </c>
      <c r="O9" s="134"/>
      <c r="P9" s="77" t="str">
        <f t="shared" si="1"/>
        <v>도</v>
      </c>
      <c r="Q9" s="130" t="s">
        <v>66</v>
      </c>
      <c r="R9" s="82" t="e">
        <f>ROUND(AVERAGEIF($P$5:$P$89,$Q9,$O$5:$O$91),-3)</f>
        <v>#DIV/0!</v>
      </c>
      <c r="S9" s="82">
        <f>COUNTIF($P$5:$P$89,$Q9)</f>
        <v>0</v>
      </c>
      <c r="T9" s="78"/>
      <c r="V9" s="133"/>
      <c r="X9" s="134"/>
    </row>
    <row r="10" spans="1:24" s="77" customFormat="1" ht="24.95" customHeight="1" thickBot="1">
      <c r="A10" s="56">
        <v>6</v>
      </c>
      <c r="B10" s="55">
        <v>6</v>
      </c>
      <c r="C10" s="159">
        <v>369</v>
      </c>
      <c r="D10" s="53" t="s">
        <v>95</v>
      </c>
      <c r="E10" s="54">
        <v>3</v>
      </c>
      <c r="F10" s="55" t="s">
        <v>99</v>
      </c>
      <c r="G10" s="204">
        <v>91</v>
      </c>
      <c r="H10" s="204">
        <v>57</v>
      </c>
      <c r="I10" s="160" t="s">
        <v>103</v>
      </c>
      <c r="J10" s="161" t="s">
        <v>108</v>
      </c>
      <c r="K10" s="60"/>
      <c r="L10" s="106"/>
      <c r="M10" s="106" t="str">
        <f t="shared" si="2"/>
        <v/>
      </c>
      <c r="N10" s="75" t="str">
        <f t="shared" si="0"/>
        <v>답국</v>
      </c>
      <c r="O10" s="133">
        <v>17800</v>
      </c>
      <c r="P10" s="77" t="str">
        <f t="shared" si="1"/>
        <v>답</v>
      </c>
      <c r="Q10" s="82" t="s">
        <v>65</v>
      </c>
      <c r="R10" s="82"/>
      <c r="S10" s="82"/>
      <c r="T10" s="78"/>
      <c r="V10" s="105"/>
    </row>
    <row r="11" spans="1:24" s="77" customFormat="1" ht="24.95" customHeight="1" thickBot="1">
      <c r="A11" s="56">
        <v>7</v>
      </c>
      <c r="B11" s="55">
        <v>7</v>
      </c>
      <c r="C11" s="159">
        <v>369</v>
      </c>
      <c r="D11" s="53" t="s">
        <v>95</v>
      </c>
      <c r="E11" s="54">
        <v>8</v>
      </c>
      <c r="F11" s="55" t="s">
        <v>99</v>
      </c>
      <c r="G11" s="204">
        <v>18</v>
      </c>
      <c r="H11" s="204">
        <v>18</v>
      </c>
      <c r="I11" s="160" t="s">
        <v>103</v>
      </c>
      <c r="J11" s="161" t="s">
        <v>108</v>
      </c>
      <c r="K11" s="60"/>
      <c r="L11" s="106"/>
      <c r="M11" s="106" t="str">
        <f t="shared" si="2"/>
        <v/>
      </c>
      <c r="N11" s="75" t="str">
        <f t="shared" si="0"/>
        <v>답국</v>
      </c>
      <c r="O11" s="133">
        <v>17300</v>
      </c>
      <c r="P11" s="77" t="str">
        <f t="shared" si="1"/>
        <v>답</v>
      </c>
      <c r="Q11" s="82" t="s">
        <v>70</v>
      </c>
      <c r="R11" s="82"/>
      <c r="S11" s="82"/>
      <c r="T11" s="179"/>
      <c r="V11" s="133"/>
      <c r="X11" s="134"/>
    </row>
    <row r="12" spans="1:24" s="77" customFormat="1" ht="24.95" customHeight="1" thickBot="1">
      <c r="A12" s="56">
        <v>8</v>
      </c>
      <c r="B12" s="55">
        <v>8</v>
      </c>
      <c r="C12" s="159">
        <v>369</v>
      </c>
      <c r="D12" s="53" t="s">
        <v>95</v>
      </c>
      <c r="E12" s="54">
        <v>6</v>
      </c>
      <c r="F12" s="55" t="s">
        <v>98</v>
      </c>
      <c r="G12" s="204">
        <v>20</v>
      </c>
      <c r="H12" s="204">
        <v>20</v>
      </c>
      <c r="I12" s="160" t="s">
        <v>103</v>
      </c>
      <c r="J12" s="161" t="s">
        <v>107</v>
      </c>
      <c r="K12" s="60"/>
      <c r="L12" s="106"/>
      <c r="M12" s="106" t="str">
        <f t="shared" si="2"/>
        <v/>
      </c>
      <c r="N12" s="75" t="str">
        <f t="shared" si="0"/>
        <v>도국</v>
      </c>
      <c r="O12" s="133"/>
      <c r="P12" s="77" t="str">
        <f t="shared" si="1"/>
        <v>도</v>
      </c>
      <c r="Q12" s="82" t="s">
        <v>89</v>
      </c>
      <c r="R12" s="81" t="e">
        <f>ROUND(AVERAGEIF($P$5:$P$89,$Q12,$O$5:$O$91),-3)</f>
        <v>#DIV/0!</v>
      </c>
      <c r="S12" s="81">
        <f>SUM(S5:S11)</f>
        <v>7</v>
      </c>
      <c r="T12" s="78"/>
      <c r="V12" s="133"/>
      <c r="X12" s="134"/>
    </row>
    <row r="13" spans="1:24" s="77" customFormat="1" ht="24.95" customHeight="1">
      <c r="A13" s="56">
        <v>9</v>
      </c>
      <c r="B13" s="55">
        <v>9</v>
      </c>
      <c r="C13" s="159">
        <v>369</v>
      </c>
      <c r="D13" s="58" t="s">
        <v>95</v>
      </c>
      <c r="E13" s="59">
        <v>4</v>
      </c>
      <c r="F13" s="55" t="s">
        <v>98</v>
      </c>
      <c r="G13" s="204">
        <v>99</v>
      </c>
      <c r="H13" s="204">
        <v>99</v>
      </c>
      <c r="I13" s="160" t="s">
        <v>103</v>
      </c>
      <c r="J13" s="57" t="s">
        <v>107</v>
      </c>
      <c r="K13" s="60"/>
      <c r="L13" s="106"/>
      <c r="M13" s="106" t="str">
        <f t="shared" si="2"/>
        <v/>
      </c>
      <c r="N13" s="75" t="str">
        <f t="shared" si="0"/>
        <v>도국</v>
      </c>
      <c r="O13" s="133"/>
      <c r="P13" s="77" t="str">
        <f t="shared" si="1"/>
        <v>도</v>
      </c>
      <c r="R13" s="78"/>
      <c r="T13" s="139"/>
      <c r="V13" s="133"/>
      <c r="X13" s="134"/>
    </row>
    <row r="14" spans="1:24" s="67" customFormat="1" ht="24.95" customHeight="1">
      <c r="A14" s="56">
        <v>10</v>
      </c>
      <c r="B14" s="55">
        <v>10</v>
      </c>
      <c r="C14" s="159">
        <v>369</v>
      </c>
      <c r="D14" s="53" t="s">
        <v>95</v>
      </c>
      <c r="E14" s="165">
        <v>9</v>
      </c>
      <c r="F14" s="55" t="s">
        <v>98</v>
      </c>
      <c r="G14" s="204">
        <v>167</v>
      </c>
      <c r="H14" s="204">
        <v>167</v>
      </c>
      <c r="I14" s="160" t="s">
        <v>103</v>
      </c>
      <c r="J14" s="161" t="s">
        <v>109</v>
      </c>
      <c r="K14" s="60"/>
      <c r="L14" s="199"/>
      <c r="M14" s="199" t="str">
        <f t="shared" si="2"/>
        <v/>
      </c>
      <c r="N14" s="63" t="str">
        <f t="shared" si="0"/>
        <v>도국</v>
      </c>
      <c r="O14" s="200"/>
      <c r="P14" s="67" t="str">
        <f t="shared" si="1"/>
        <v>도</v>
      </c>
      <c r="R14" s="66"/>
      <c r="T14" s="66"/>
      <c r="U14" s="77"/>
    </row>
    <row r="15" spans="1:24" s="77" customFormat="1" ht="24.95" customHeight="1">
      <c r="A15" s="56">
        <v>11</v>
      </c>
      <c r="B15" s="55">
        <v>11</v>
      </c>
      <c r="C15" s="159">
        <v>356</v>
      </c>
      <c r="D15" s="53" t="s">
        <v>95</v>
      </c>
      <c r="E15" s="167">
        <v>21</v>
      </c>
      <c r="F15" s="55" t="s">
        <v>98</v>
      </c>
      <c r="G15" s="204">
        <v>16</v>
      </c>
      <c r="H15" s="204">
        <v>16</v>
      </c>
      <c r="I15" s="160" t="s">
        <v>103</v>
      </c>
      <c r="J15" s="57" t="s">
        <v>106</v>
      </c>
      <c r="K15" s="60"/>
      <c r="L15" s="106"/>
      <c r="M15" s="106" t="str">
        <f t="shared" si="2"/>
        <v/>
      </c>
      <c r="N15" s="75" t="str">
        <f t="shared" si="0"/>
        <v>도국</v>
      </c>
      <c r="O15" s="133"/>
      <c r="P15" s="77" t="str">
        <f t="shared" si="1"/>
        <v>도</v>
      </c>
      <c r="Q15" s="105"/>
      <c r="R15" s="139"/>
      <c r="S15" s="105"/>
      <c r="T15" s="139"/>
      <c r="V15" s="133"/>
      <c r="X15" s="134"/>
    </row>
    <row r="16" spans="1:24" s="77" customFormat="1" ht="24.95" customHeight="1">
      <c r="A16" s="56">
        <v>12</v>
      </c>
      <c r="B16" s="55">
        <v>12</v>
      </c>
      <c r="C16" s="159">
        <v>368</v>
      </c>
      <c r="D16" s="53" t="s">
        <v>95</v>
      </c>
      <c r="E16" s="170">
        <v>6</v>
      </c>
      <c r="F16" s="55" t="s">
        <v>98</v>
      </c>
      <c r="G16" s="204">
        <v>36</v>
      </c>
      <c r="H16" s="204">
        <v>36</v>
      </c>
      <c r="I16" s="160" t="s">
        <v>103</v>
      </c>
      <c r="J16" s="161" t="s">
        <v>107</v>
      </c>
      <c r="K16" s="60"/>
      <c r="L16" s="106"/>
      <c r="M16" s="106" t="str">
        <f t="shared" si="2"/>
        <v/>
      </c>
      <c r="N16" s="75" t="str">
        <f t="shared" si="0"/>
        <v>도국</v>
      </c>
      <c r="O16" s="133"/>
      <c r="P16" s="77" t="str">
        <f t="shared" si="1"/>
        <v>도</v>
      </c>
      <c r="Q16" s="105"/>
      <c r="R16" s="139"/>
      <c r="S16" s="105"/>
      <c r="T16" s="139"/>
      <c r="V16" s="133"/>
    </row>
    <row r="17" spans="1:24" s="77" customFormat="1" ht="24.95" customHeight="1">
      <c r="A17" s="56">
        <v>13</v>
      </c>
      <c r="B17" s="55">
        <v>13</v>
      </c>
      <c r="C17" s="159">
        <v>368</v>
      </c>
      <c r="D17" s="53" t="s">
        <v>95</v>
      </c>
      <c r="E17" s="170">
        <v>5</v>
      </c>
      <c r="F17" s="55" t="s">
        <v>98</v>
      </c>
      <c r="G17" s="205">
        <v>60</v>
      </c>
      <c r="H17" s="205">
        <v>60</v>
      </c>
      <c r="I17" s="160" t="s">
        <v>103</v>
      </c>
      <c r="J17" s="161" t="s">
        <v>107</v>
      </c>
      <c r="K17" s="173"/>
      <c r="L17" s="106"/>
      <c r="M17" s="106" t="str">
        <f t="shared" si="2"/>
        <v/>
      </c>
      <c r="N17" s="75" t="str">
        <f t="shared" si="0"/>
        <v>도국</v>
      </c>
      <c r="O17" s="133"/>
      <c r="P17" s="77" t="str">
        <f t="shared" si="1"/>
        <v>도</v>
      </c>
      <c r="Q17" s="105"/>
      <c r="R17" s="139"/>
      <c r="S17" s="105"/>
      <c r="T17" s="139"/>
      <c r="V17" s="133"/>
      <c r="X17" s="134"/>
    </row>
    <row r="18" spans="1:24" s="77" customFormat="1" ht="24.95" customHeight="1">
      <c r="A18" s="56">
        <v>14</v>
      </c>
      <c r="B18" s="55">
        <v>14</v>
      </c>
      <c r="C18" s="159">
        <v>368</v>
      </c>
      <c r="D18" s="53" t="s">
        <v>95</v>
      </c>
      <c r="E18" s="170">
        <v>9</v>
      </c>
      <c r="F18" s="55" t="s">
        <v>98</v>
      </c>
      <c r="G18" s="205">
        <v>231</v>
      </c>
      <c r="H18" s="205">
        <v>231</v>
      </c>
      <c r="I18" s="171" t="s">
        <v>103</v>
      </c>
      <c r="J18" s="172" t="s">
        <v>109</v>
      </c>
      <c r="K18" s="173"/>
      <c r="L18" s="106"/>
      <c r="M18" s="106" t="str">
        <f t="shared" si="2"/>
        <v/>
      </c>
      <c r="N18" s="75" t="str">
        <f t="shared" si="0"/>
        <v>도국</v>
      </c>
      <c r="O18" s="133"/>
      <c r="P18" s="77" t="str">
        <f t="shared" si="1"/>
        <v>도</v>
      </c>
      <c r="Q18" s="105"/>
      <c r="R18" s="139"/>
      <c r="S18" s="105"/>
      <c r="T18" s="139"/>
      <c r="V18" s="133"/>
    </row>
    <row r="19" spans="1:24" s="105" customFormat="1" ht="24.95" customHeight="1">
      <c r="A19" s="56">
        <v>15</v>
      </c>
      <c r="B19" s="55">
        <v>15</v>
      </c>
      <c r="C19" s="159">
        <v>371</v>
      </c>
      <c r="D19" s="53" t="s">
        <v>95</v>
      </c>
      <c r="E19" s="170">
        <v>4</v>
      </c>
      <c r="F19" s="55" t="s">
        <v>98</v>
      </c>
      <c r="G19" s="205">
        <v>17</v>
      </c>
      <c r="H19" s="205">
        <v>17</v>
      </c>
      <c r="I19" s="171" t="s">
        <v>103</v>
      </c>
      <c r="J19" s="172" t="s">
        <v>107</v>
      </c>
      <c r="K19" s="173"/>
      <c r="L19" s="106"/>
      <c r="M19" s="106" t="str">
        <f t="shared" si="2"/>
        <v/>
      </c>
      <c r="N19" s="75" t="str">
        <f t="shared" si="0"/>
        <v>도국</v>
      </c>
      <c r="O19" s="133"/>
      <c r="P19" s="77" t="str">
        <f t="shared" si="1"/>
        <v>도</v>
      </c>
      <c r="R19" s="139"/>
      <c r="T19" s="139"/>
      <c r="U19" s="77"/>
      <c r="V19" s="133"/>
    </row>
    <row r="20" spans="1:24" s="105" customFormat="1" ht="24.95" customHeight="1">
      <c r="A20" s="56">
        <v>16</v>
      </c>
      <c r="B20" s="55">
        <v>16</v>
      </c>
      <c r="C20" s="159">
        <v>371</v>
      </c>
      <c r="D20" s="53" t="s">
        <v>95</v>
      </c>
      <c r="E20" s="170">
        <v>6</v>
      </c>
      <c r="F20" s="55" t="s">
        <v>98</v>
      </c>
      <c r="G20" s="205">
        <v>13</v>
      </c>
      <c r="H20" s="205">
        <v>13</v>
      </c>
      <c r="I20" s="171" t="s">
        <v>103</v>
      </c>
      <c r="J20" s="172" t="s">
        <v>107</v>
      </c>
      <c r="K20" s="173"/>
      <c r="L20" s="106"/>
      <c r="M20" s="106" t="str">
        <f t="shared" si="2"/>
        <v/>
      </c>
      <c r="N20" s="75" t="str">
        <f t="shared" si="0"/>
        <v>도국</v>
      </c>
      <c r="O20" s="133"/>
      <c r="P20" s="77" t="str">
        <f t="shared" si="1"/>
        <v>도</v>
      </c>
      <c r="R20" s="139"/>
      <c r="T20" s="139"/>
      <c r="U20" s="77"/>
      <c r="V20" s="133"/>
      <c r="X20" s="134"/>
    </row>
    <row r="21" spans="1:24" s="105" customFormat="1" ht="24.95" customHeight="1">
      <c r="A21" s="56">
        <v>17</v>
      </c>
      <c r="B21" s="55">
        <v>17</v>
      </c>
      <c r="C21" s="159">
        <v>371</v>
      </c>
      <c r="D21" s="53" t="s">
        <v>95</v>
      </c>
      <c r="E21" s="170">
        <v>9</v>
      </c>
      <c r="F21" s="55" t="s">
        <v>98</v>
      </c>
      <c r="G21" s="205">
        <v>86</v>
      </c>
      <c r="H21" s="205">
        <v>86</v>
      </c>
      <c r="I21" s="171" t="s">
        <v>103</v>
      </c>
      <c r="J21" s="172" t="s">
        <v>109</v>
      </c>
      <c r="K21" s="173"/>
      <c r="L21" s="106"/>
      <c r="M21" s="106" t="str">
        <f t="shared" si="2"/>
        <v/>
      </c>
      <c r="N21" s="75" t="str">
        <f t="shared" si="0"/>
        <v>도국</v>
      </c>
      <c r="O21" s="133"/>
      <c r="P21" s="77" t="str">
        <f t="shared" si="1"/>
        <v>도</v>
      </c>
      <c r="R21" s="139"/>
      <c r="T21" s="139"/>
      <c r="U21" s="77"/>
      <c r="V21" s="133"/>
      <c r="X21" s="134"/>
    </row>
    <row r="22" spans="1:24" s="105" customFormat="1" ht="24.95" customHeight="1">
      <c r="A22" s="56">
        <v>18</v>
      </c>
      <c r="B22" s="55">
        <v>18</v>
      </c>
      <c r="C22" s="159">
        <v>356</v>
      </c>
      <c r="D22" s="53" t="s">
        <v>95</v>
      </c>
      <c r="E22" s="170">
        <v>22</v>
      </c>
      <c r="F22" s="55" t="s">
        <v>98</v>
      </c>
      <c r="G22" s="205">
        <v>156</v>
      </c>
      <c r="H22" s="205">
        <v>156</v>
      </c>
      <c r="I22" s="171" t="s">
        <v>103</v>
      </c>
      <c r="J22" s="172" t="s">
        <v>106</v>
      </c>
      <c r="K22" s="173"/>
      <c r="L22" s="106"/>
      <c r="M22" s="106" t="str">
        <f t="shared" si="2"/>
        <v/>
      </c>
      <c r="N22" s="75" t="str">
        <f t="shared" si="0"/>
        <v>도국</v>
      </c>
      <c r="O22" s="133"/>
      <c r="P22" s="77" t="str">
        <f t="shared" si="1"/>
        <v>도</v>
      </c>
      <c r="R22" s="139"/>
      <c r="T22" s="139"/>
      <c r="U22" s="77"/>
      <c r="V22" s="133"/>
    </row>
    <row r="23" spans="1:24" s="67" customFormat="1" ht="24.95" customHeight="1">
      <c r="A23" s="56">
        <v>19</v>
      </c>
      <c r="B23" s="55">
        <v>19</v>
      </c>
      <c r="C23" s="159">
        <v>358</v>
      </c>
      <c r="D23" s="53" t="s">
        <v>95</v>
      </c>
      <c r="E23" s="170">
        <v>6</v>
      </c>
      <c r="F23" s="55" t="s">
        <v>98</v>
      </c>
      <c r="G23" s="205">
        <v>53</v>
      </c>
      <c r="H23" s="205">
        <v>53</v>
      </c>
      <c r="I23" s="171" t="s">
        <v>103</v>
      </c>
      <c r="J23" s="172" t="s">
        <v>107</v>
      </c>
      <c r="K23" s="173"/>
      <c r="L23" s="199"/>
      <c r="M23" s="199" t="str">
        <f t="shared" si="2"/>
        <v/>
      </c>
      <c r="N23" s="63" t="str">
        <f t="shared" si="0"/>
        <v>도국</v>
      </c>
      <c r="O23" s="200"/>
      <c r="P23" s="67" t="str">
        <f t="shared" si="1"/>
        <v>도</v>
      </c>
      <c r="R23" s="66"/>
      <c r="T23" s="66"/>
      <c r="U23" s="77"/>
      <c r="V23" s="200"/>
      <c r="X23" s="200"/>
    </row>
    <row r="24" spans="1:24" s="105" customFormat="1" ht="24.95" customHeight="1">
      <c r="A24" s="56">
        <v>20</v>
      </c>
      <c r="B24" s="55">
        <v>20</v>
      </c>
      <c r="C24" s="159">
        <v>358</v>
      </c>
      <c r="D24" s="53" t="s">
        <v>95</v>
      </c>
      <c r="E24" s="170">
        <v>4</v>
      </c>
      <c r="F24" s="55" t="s">
        <v>98</v>
      </c>
      <c r="G24" s="205">
        <v>83</v>
      </c>
      <c r="H24" s="205">
        <v>83</v>
      </c>
      <c r="I24" s="171" t="s">
        <v>103</v>
      </c>
      <c r="J24" s="172" t="s">
        <v>107</v>
      </c>
      <c r="K24" s="173"/>
      <c r="L24" s="106"/>
      <c r="M24" s="106" t="str">
        <f t="shared" si="2"/>
        <v/>
      </c>
      <c r="N24" s="75" t="str">
        <f t="shared" si="0"/>
        <v>도국</v>
      </c>
      <c r="O24" s="133"/>
      <c r="P24" s="77" t="str">
        <f t="shared" si="1"/>
        <v>도</v>
      </c>
      <c r="R24" s="139"/>
      <c r="T24" s="139"/>
      <c r="U24" s="77"/>
      <c r="V24" s="133"/>
    </row>
    <row r="25" spans="1:24" s="105" customFormat="1" ht="24.95" customHeight="1">
      <c r="A25" s="56">
        <v>21</v>
      </c>
      <c r="B25" s="55">
        <v>21</v>
      </c>
      <c r="C25" s="168">
        <v>358</v>
      </c>
      <c r="D25" s="53" t="s">
        <v>95</v>
      </c>
      <c r="E25" s="170">
        <v>17</v>
      </c>
      <c r="F25" s="174" t="s">
        <v>98</v>
      </c>
      <c r="G25" s="205">
        <v>520</v>
      </c>
      <c r="H25" s="205">
        <v>520</v>
      </c>
      <c r="I25" s="171" t="s">
        <v>103</v>
      </c>
      <c r="J25" s="172" t="s">
        <v>109</v>
      </c>
      <c r="K25" s="173"/>
      <c r="L25" s="106"/>
      <c r="M25" s="106" t="str">
        <f t="shared" si="2"/>
        <v/>
      </c>
      <c r="N25" s="75" t="str">
        <f t="shared" si="0"/>
        <v>도국</v>
      </c>
      <c r="O25" s="133"/>
      <c r="P25" s="77" t="str">
        <f t="shared" si="1"/>
        <v>도</v>
      </c>
      <c r="R25" s="139"/>
      <c r="T25" s="139"/>
      <c r="U25" s="77"/>
      <c r="V25" s="133"/>
      <c r="X25" s="134"/>
    </row>
    <row r="26" spans="1:24" s="105" customFormat="1" ht="24.95" customHeight="1">
      <c r="A26" s="56">
        <v>22</v>
      </c>
      <c r="B26" s="55">
        <v>22</v>
      </c>
      <c r="C26" s="168">
        <v>356</v>
      </c>
      <c r="D26" s="181" t="s">
        <v>95</v>
      </c>
      <c r="E26" s="170">
        <v>8</v>
      </c>
      <c r="F26" s="174" t="s">
        <v>99</v>
      </c>
      <c r="G26" s="205">
        <v>9753</v>
      </c>
      <c r="H26" s="205">
        <v>983</v>
      </c>
      <c r="I26" s="171" t="s">
        <v>105</v>
      </c>
      <c r="J26" s="172">
        <v>229</v>
      </c>
      <c r="K26" s="173"/>
      <c r="L26" s="106"/>
      <c r="M26" s="106" t="str">
        <f t="shared" si="2"/>
        <v/>
      </c>
      <c r="N26" s="75" t="str">
        <f t="shared" si="0"/>
        <v>답남상우</v>
      </c>
      <c r="O26" s="133">
        <v>21000</v>
      </c>
      <c r="P26" s="77" t="str">
        <f t="shared" si="1"/>
        <v>사답</v>
      </c>
      <c r="R26" s="139"/>
      <c r="T26" s="179"/>
      <c r="U26" s="77"/>
      <c r="V26" s="133"/>
      <c r="X26" s="134"/>
    </row>
    <row r="27" spans="1:24" s="105" customFormat="1" ht="24.95" customHeight="1">
      <c r="A27" s="56">
        <v>23</v>
      </c>
      <c r="B27" s="55">
        <v>23</v>
      </c>
      <c r="C27" s="168">
        <v>356</v>
      </c>
      <c r="D27" s="182" t="s">
        <v>95</v>
      </c>
      <c r="E27" s="170">
        <v>13</v>
      </c>
      <c r="F27" s="174" t="s">
        <v>98</v>
      </c>
      <c r="G27" s="205">
        <v>26</v>
      </c>
      <c r="H27" s="205">
        <v>26</v>
      </c>
      <c r="I27" s="171" t="s">
        <v>103</v>
      </c>
      <c r="J27" s="172" t="s">
        <v>107</v>
      </c>
      <c r="K27" s="173"/>
      <c r="L27" s="106"/>
      <c r="M27" s="106" t="str">
        <f t="shared" si="2"/>
        <v/>
      </c>
      <c r="N27" s="75" t="str">
        <f t="shared" si="0"/>
        <v>도국</v>
      </c>
      <c r="O27" s="133"/>
      <c r="P27" s="77" t="str">
        <f t="shared" si="1"/>
        <v>도</v>
      </c>
      <c r="R27" s="139"/>
      <c r="T27" s="139"/>
      <c r="U27" s="77"/>
      <c r="V27"/>
    </row>
    <row r="28" spans="1:24" s="105" customFormat="1" ht="24.95" customHeight="1">
      <c r="A28" s="56">
        <v>24</v>
      </c>
      <c r="B28" s="55">
        <v>24</v>
      </c>
      <c r="C28" s="159">
        <v>356</v>
      </c>
      <c r="D28" s="202" t="s">
        <v>95</v>
      </c>
      <c r="E28" s="167">
        <v>12</v>
      </c>
      <c r="F28" s="55" t="s">
        <v>98</v>
      </c>
      <c r="G28" s="204">
        <v>76</v>
      </c>
      <c r="H28" s="204">
        <v>76</v>
      </c>
      <c r="I28" s="160" t="s">
        <v>103</v>
      </c>
      <c r="J28" s="161" t="s">
        <v>107</v>
      </c>
      <c r="K28" s="60"/>
      <c r="L28" s="106"/>
      <c r="M28" s="106" t="str">
        <f t="shared" si="2"/>
        <v/>
      </c>
      <c r="N28" s="75" t="str">
        <f t="shared" si="0"/>
        <v>도국</v>
      </c>
      <c r="O28" s="133"/>
      <c r="P28" s="77" t="str">
        <f t="shared" si="1"/>
        <v>도</v>
      </c>
      <c r="R28" s="139"/>
      <c r="T28" s="139"/>
      <c r="U28" s="77"/>
      <c r="V28" s="133"/>
      <c r="X28" s="134"/>
    </row>
    <row r="29" spans="1:24" s="105" customFormat="1" ht="24.95" customHeight="1">
      <c r="A29" s="216">
        <v>25</v>
      </c>
      <c r="B29" s="217">
        <v>25</v>
      </c>
      <c r="C29" s="218">
        <v>356</v>
      </c>
      <c r="D29" s="219" t="s">
        <v>95</v>
      </c>
      <c r="E29" s="220">
        <v>5</v>
      </c>
      <c r="F29" s="217" t="s">
        <v>98</v>
      </c>
      <c r="G29" s="221">
        <v>218</v>
      </c>
      <c r="H29" s="221">
        <v>218</v>
      </c>
      <c r="I29" s="222" t="s">
        <v>103</v>
      </c>
      <c r="J29" s="223" t="s">
        <v>107</v>
      </c>
      <c r="K29" s="224"/>
      <c r="L29" s="106"/>
      <c r="M29" s="106" t="str">
        <f t="shared" si="2"/>
        <v/>
      </c>
      <c r="N29" s="75" t="str">
        <f t="shared" si="0"/>
        <v>도국</v>
      </c>
      <c r="O29" s="133"/>
      <c r="P29" s="77" t="str">
        <f t="shared" si="1"/>
        <v>도</v>
      </c>
      <c r="R29" s="139"/>
      <c r="T29" s="139"/>
      <c r="U29" s="77"/>
      <c r="V29"/>
    </row>
    <row r="30" spans="1:24" s="105" customFormat="1" ht="24.95" customHeight="1">
      <c r="A30" s="52">
        <v>26</v>
      </c>
      <c r="B30" s="154">
        <v>26</v>
      </c>
      <c r="C30" s="225">
        <v>356</v>
      </c>
      <c r="D30" s="226" t="s">
        <v>95</v>
      </c>
      <c r="E30" s="227">
        <v>3</v>
      </c>
      <c r="F30" s="228" t="s">
        <v>98</v>
      </c>
      <c r="G30" s="203">
        <v>442</v>
      </c>
      <c r="H30" s="203">
        <v>222</v>
      </c>
      <c r="I30" s="185" t="s">
        <v>103</v>
      </c>
      <c r="J30" s="186" t="s">
        <v>107</v>
      </c>
      <c r="K30" s="198"/>
      <c r="L30" s="106"/>
      <c r="M30" s="106" t="str">
        <f t="shared" si="2"/>
        <v/>
      </c>
      <c r="N30" s="75" t="str">
        <f t="shared" si="0"/>
        <v>도국</v>
      </c>
      <c r="O30" s="133"/>
      <c r="P30" s="77" t="str">
        <f t="shared" si="1"/>
        <v>도</v>
      </c>
      <c r="R30" s="139"/>
      <c r="T30" s="139"/>
      <c r="U30" s="77"/>
      <c r="V30" s="133"/>
      <c r="X30" s="134"/>
    </row>
    <row r="31" spans="1:24" s="105" customFormat="1" ht="24.95" customHeight="1">
      <c r="A31" s="56">
        <v>27</v>
      </c>
      <c r="B31" s="55">
        <v>27</v>
      </c>
      <c r="C31" s="168">
        <v>356</v>
      </c>
      <c r="D31" s="182" t="s">
        <v>95</v>
      </c>
      <c r="E31" s="170">
        <v>18</v>
      </c>
      <c r="F31" s="174" t="s">
        <v>98</v>
      </c>
      <c r="G31" s="205">
        <v>387</v>
      </c>
      <c r="H31" s="205">
        <v>74</v>
      </c>
      <c r="I31" s="171" t="s">
        <v>103</v>
      </c>
      <c r="J31" s="172" t="s">
        <v>106</v>
      </c>
      <c r="K31" s="173"/>
      <c r="L31" s="106"/>
      <c r="M31" s="106" t="str">
        <f t="shared" si="2"/>
        <v/>
      </c>
      <c r="N31" s="75" t="str">
        <f t="shared" si="0"/>
        <v>도국</v>
      </c>
      <c r="O31" s="133"/>
      <c r="P31" s="77" t="str">
        <f t="shared" si="1"/>
        <v>도</v>
      </c>
      <c r="R31" s="139"/>
      <c r="T31" s="139"/>
      <c r="U31" s="77"/>
      <c r="V31" s="133"/>
      <c r="X31" s="134"/>
    </row>
    <row r="32" spans="1:24" s="77" customFormat="1" ht="24.95" customHeight="1">
      <c r="A32" s="56">
        <v>28</v>
      </c>
      <c r="B32" s="55">
        <v>28</v>
      </c>
      <c r="C32" s="168">
        <v>356</v>
      </c>
      <c r="D32" s="182" t="s">
        <v>95</v>
      </c>
      <c r="E32" s="170">
        <v>29</v>
      </c>
      <c r="F32" s="174" t="s">
        <v>98</v>
      </c>
      <c r="G32" s="205">
        <v>829</v>
      </c>
      <c r="H32" s="205">
        <v>620</v>
      </c>
      <c r="I32" s="171" t="s">
        <v>103</v>
      </c>
      <c r="J32" s="172" t="s">
        <v>109</v>
      </c>
      <c r="K32" s="173"/>
      <c r="L32" s="76"/>
      <c r="M32" s="76" t="str">
        <f t="shared" si="2"/>
        <v/>
      </c>
      <c r="N32" s="75" t="str">
        <f t="shared" si="0"/>
        <v>도국</v>
      </c>
      <c r="O32" s="134"/>
      <c r="P32" s="77" t="str">
        <f t="shared" si="1"/>
        <v>도</v>
      </c>
      <c r="R32" s="179"/>
      <c r="T32" s="179"/>
      <c r="U32" s="215"/>
      <c r="V32" s="134"/>
      <c r="X32" s="134"/>
    </row>
    <row r="33" spans="1:24" s="67" customFormat="1" ht="24.95" customHeight="1">
      <c r="A33" s="56">
        <v>29</v>
      </c>
      <c r="B33" s="55">
        <v>29</v>
      </c>
      <c r="C33" s="168">
        <v>353</v>
      </c>
      <c r="D33" s="182" t="s">
        <v>95</v>
      </c>
      <c r="E33" s="170">
        <v>1</v>
      </c>
      <c r="F33" s="174" t="s">
        <v>100</v>
      </c>
      <c r="G33" s="205">
        <v>1686</v>
      </c>
      <c r="H33" s="205">
        <v>147</v>
      </c>
      <c r="I33" s="171" t="s">
        <v>110</v>
      </c>
      <c r="J33" s="172" t="s">
        <v>111</v>
      </c>
      <c r="K33" s="173"/>
      <c r="L33" s="199"/>
      <c r="M33" s="199" t="str">
        <f t="shared" si="2"/>
        <v/>
      </c>
      <c r="N33" s="63" t="str">
        <f t="shared" si="0"/>
        <v>전김분주</v>
      </c>
      <c r="O33" s="200">
        <v>21000</v>
      </c>
      <c r="P33" s="67" t="str">
        <f t="shared" si="1"/>
        <v>사전</v>
      </c>
      <c r="R33" s="66"/>
      <c r="T33" s="179"/>
      <c r="U33" s="77"/>
      <c r="V33" s="133"/>
      <c r="X33" s="134"/>
    </row>
    <row r="34" spans="1:24" s="105" customFormat="1" ht="24.95" customHeight="1">
      <c r="A34" s="56">
        <v>30</v>
      </c>
      <c r="B34" s="55">
        <v>30</v>
      </c>
      <c r="C34" s="168">
        <v>353</v>
      </c>
      <c r="D34" s="182" t="s">
        <v>95</v>
      </c>
      <c r="E34" s="170">
        <v>5</v>
      </c>
      <c r="F34" s="174" t="s">
        <v>98</v>
      </c>
      <c r="G34" s="205">
        <v>36</v>
      </c>
      <c r="H34" s="205">
        <v>36</v>
      </c>
      <c r="I34" s="171" t="s">
        <v>103</v>
      </c>
      <c r="J34" s="172" t="s">
        <v>106</v>
      </c>
      <c r="K34" s="173"/>
      <c r="L34" s="106"/>
      <c r="M34" s="106" t="str">
        <f t="shared" si="2"/>
        <v/>
      </c>
      <c r="N34" s="75" t="str">
        <f t="shared" si="0"/>
        <v>도국</v>
      </c>
      <c r="O34" s="133"/>
      <c r="P34" s="77" t="str">
        <f t="shared" si="1"/>
        <v>도</v>
      </c>
      <c r="R34" s="139"/>
      <c r="T34" s="139"/>
      <c r="U34" s="77"/>
      <c r="V34"/>
    </row>
    <row r="35" spans="1:24" s="105" customFormat="1" ht="24.95" customHeight="1">
      <c r="A35" s="56">
        <v>31</v>
      </c>
      <c r="B35" s="55">
        <v>31</v>
      </c>
      <c r="C35" s="168">
        <v>353</v>
      </c>
      <c r="D35" s="182" t="s">
        <v>95</v>
      </c>
      <c r="E35" s="170">
        <v>2</v>
      </c>
      <c r="F35" s="174" t="s">
        <v>98</v>
      </c>
      <c r="G35" s="205">
        <v>36</v>
      </c>
      <c r="H35" s="205">
        <v>11</v>
      </c>
      <c r="I35" s="171" t="s">
        <v>103</v>
      </c>
      <c r="J35" s="172" t="s">
        <v>106</v>
      </c>
      <c r="K35" s="173"/>
      <c r="L35" s="106"/>
      <c r="M35" s="106" t="str">
        <f t="shared" si="2"/>
        <v/>
      </c>
      <c r="N35" s="75" t="str">
        <f t="shared" si="0"/>
        <v>도국</v>
      </c>
      <c r="O35" s="133"/>
      <c r="P35" s="77" t="str">
        <f t="shared" si="1"/>
        <v>도</v>
      </c>
      <c r="R35" s="139"/>
      <c r="T35" s="139"/>
      <c r="U35" s="77"/>
      <c r="V35" s="133"/>
      <c r="X35" s="134"/>
    </row>
    <row r="36" spans="1:24" s="105" customFormat="1" ht="24.95" customHeight="1">
      <c r="A36" s="56">
        <v>32</v>
      </c>
      <c r="B36" s="55">
        <v>32</v>
      </c>
      <c r="C36" s="168">
        <v>353</v>
      </c>
      <c r="D36" s="182" t="s">
        <v>95</v>
      </c>
      <c r="E36" s="170">
        <v>4</v>
      </c>
      <c r="F36" s="174" t="s">
        <v>98</v>
      </c>
      <c r="G36" s="205">
        <v>36</v>
      </c>
      <c r="H36" s="205">
        <v>36</v>
      </c>
      <c r="I36" s="171" t="s">
        <v>103</v>
      </c>
      <c r="J36" s="172" t="s">
        <v>107</v>
      </c>
      <c r="K36" s="173"/>
      <c r="L36" s="106"/>
      <c r="M36" s="106" t="str">
        <f t="shared" si="2"/>
        <v/>
      </c>
      <c r="N36" s="75" t="str">
        <f t="shared" si="0"/>
        <v>도국</v>
      </c>
      <c r="O36" s="133"/>
      <c r="P36" s="77" t="str">
        <f t="shared" si="1"/>
        <v>도</v>
      </c>
      <c r="R36" s="139"/>
      <c r="T36" s="139"/>
      <c r="U36" s="77"/>
      <c r="V36"/>
    </row>
    <row r="37" spans="1:24" s="105" customFormat="1" ht="24.95" customHeight="1">
      <c r="A37" s="56">
        <v>33</v>
      </c>
      <c r="B37" s="55">
        <v>33</v>
      </c>
      <c r="C37" s="168">
        <v>353</v>
      </c>
      <c r="D37" s="182" t="s">
        <v>95</v>
      </c>
      <c r="E37" s="170">
        <v>3</v>
      </c>
      <c r="F37" s="174" t="s">
        <v>98</v>
      </c>
      <c r="G37" s="205">
        <v>60</v>
      </c>
      <c r="H37" s="205">
        <v>60</v>
      </c>
      <c r="I37" s="171" t="s">
        <v>103</v>
      </c>
      <c r="J37" s="172" t="s">
        <v>109</v>
      </c>
      <c r="K37" s="173"/>
      <c r="L37" s="106"/>
      <c r="M37" s="106" t="str">
        <f t="shared" si="2"/>
        <v/>
      </c>
      <c r="N37" s="75" t="str">
        <f t="shared" si="0"/>
        <v>도국</v>
      </c>
      <c r="O37" s="133"/>
      <c r="P37" s="77" t="str">
        <f t="shared" si="1"/>
        <v>도</v>
      </c>
      <c r="R37" s="139"/>
      <c r="T37" s="139"/>
      <c r="U37" s="77"/>
      <c r="V37" s="133"/>
      <c r="X37" s="134"/>
    </row>
    <row r="38" spans="1:24" s="105" customFormat="1" ht="24.95" customHeight="1">
      <c r="A38" s="56">
        <v>34</v>
      </c>
      <c r="B38" s="55">
        <v>34</v>
      </c>
      <c r="C38" s="168">
        <v>356</v>
      </c>
      <c r="D38" s="182" t="s">
        <v>95</v>
      </c>
      <c r="E38" s="170">
        <v>4</v>
      </c>
      <c r="F38" s="174" t="s">
        <v>99</v>
      </c>
      <c r="G38" s="205">
        <v>116</v>
      </c>
      <c r="H38" s="205">
        <v>14</v>
      </c>
      <c r="I38" s="171" t="s">
        <v>110</v>
      </c>
      <c r="J38" s="172" t="s">
        <v>111</v>
      </c>
      <c r="K38" s="173"/>
      <c r="L38" s="106"/>
      <c r="M38" s="106" t="str">
        <f t="shared" si="2"/>
        <v/>
      </c>
      <c r="N38" s="75" t="str">
        <f t="shared" si="0"/>
        <v>답김분주</v>
      </c>
      <c r="O38" s="133">
        <v>21500</v>
      </c>
      <c r="P38" s="77" t="str">
        <f t="shared" si="1"/>
        <v>사답</v>
      </c>
      <c r="R38" s="139"/>
      <c r="T38" s="179"/>
      <c r="U38" s="77"/>
      <c r="V38" s="133"/>
      <c r="X38" s="134"/>
    </row>
    <row r="39" spans="1:24" s="77" customFormat="1" ht="24.95" customHeight="1">
      <c r="A39" s="56">
        <v>35</v>
      </c>
      <c r="B39" s="55">
        <v>35</v>
      </c>
      <c r="C39" s="168">
        <v>356</v>
      </c>
      <c r="D39" s="182" t="s">
        <v>95</v>
      </c>
      <c r="E39" s="170">
        <v>11</v>
      </c>
      <c r="F39" s="174" t="s">
        <v>98</v>
      </c>
      <c r="G39" s="205">
        <v>10</v>
      </c>
      <c r="H39" s="205">
        <v>10</v>
      </c>
      <c r="I39" s="171" t="s">
        <v>103</v>
      </c>
      <c r="J39" s="172" t="s">
        <v>107</v>
      </c>
      <c r="K39" s="173"/>
      <c r="L39" s="106"/>
      <c r="M39" s="106" t="str">
        <f t="shared" si="2"/>
        <v/>
      </c>
      <c r="N39" s="75" t="str">
        <f t="shared" si="0"/>
        <v>도국</v>
      </c>
      <c r="O39" s="134"/>
      <c r="P39" s="77" t="str">
        <f t="shared" si="1"/>
        <v>도</v>
      </c>
      <c r="R39" s="179"/>
      <c r="T39" s="179"/>
      <c r="V39" s="134"/>
      <c r="X39" s="134"/>
    </row>
    <row r="40" spans="1:24" s="105" customFormat="1" ht="24.95" customHeight="1">
      <c r="A40" s="56">
        <v>36</v>
      </c>
      <c r="B40" s="55">
        <v>36</v>
      </c>
      <c r="C40" s="168">
        <v>356</v>
      </c>
      <c r="D40" s="182" t="s">
        <v>95</v>
      </c>
      <c r="E40" s="170">
        <v>7</v>
      </c>
      <c r="F40" s="174" t="s">
        <v>98</v>
      </c>
      <c r="G40" s="205">
        <v>26</v>
      </c>
      <c r="H40" s="205">
        <v>26</v>
      </c>
      <c r="I40" s="171" t="s">
        <v>103</v>
      </c>
      <c r="J40" s="172" t="s">
        <v>107</v>
      </c>
      <c r="K40" s="173"/>
      <c r="L40" s="106"/>
      <c r="M40" s="106" t="str">
        <f t="shared" si="2"/>
        <v/>
      </c>
      <c r="N40" s="75" t="str">
        <f t="shared" si="0"/>
        <v>도국</v>
      </c>
      <c r="O40" s="133"/>
      <c r="P40" s="77" t="str">
        <f t="shared" si="1"/>
        <v>도</v>
      </c>
      <c r="R40" s="139"/>
      <c r="T40" s="139"/>
      <c r="U40" s="77"/>
      <c r="V40"/>
    </row>
    <row r="41" spans="1:24" s="105" customFormat="1" ht="24.95" customHeight="1">
      <c r="A41" s="56">
        <v>37</v>
      </c>
      <c r="B41" s="55">
        <v>37</v>
      </c>
      <c r="C41" s="168">
        <v>408</v>
      </c>
      <c r="D41" s="182"/>
      <c r="E41" s="170"/>
      <c r="F41" s="174" t="s">
        <v>101</v>
      </c>
      <c r="G41" s="205">
        <v>2271</v>
      </c>
      <c r="H41" s="205">
        <v>27</v>
      </c>
      <c r="I41" s="171" t="s">
        <v>103</v>
      </c>
      <c r="J41" s="172" t="s">
        <v>112</v>
      </c>
      <c r="K41" s="173"/>
      <c r="L41" s="106"/>
      <c r="M41" s="106" t="str">
        <f t="shared" si="2"/>
        <v/>
      </c>
      <c r="N41" s="75" t="str">
        <f t="shared" si="0"/>
        <v>구국</v>
      </c>
      <c r="O41" s="133"/>
      <c r="P41" s="77" t="str">
        <f t="shared" si="1"/>
        <v>구</v>
      </c>
      <c r="R41" s="139"/>
      <c r="T41" s="139"/>
      <c r="U41" s="77"/>
      <c r="V41" s="133"/>
      <c r="X41" s="134"/>
    </row>
    <row r="42" spans="1:24" s="77" customFormat="1" ht="24.95" customHeight="1">
      <c r="A42" s="56">
        <v>38</v>
      </c>
      <c r="B42" s="55">
        <v>38</v>
      </c>
      <c r="C42" s="168">
        <v>340</v>
      </c>
      <c r="D42" s="182" t="s">
        <v>95</v>
      </c>
      <c r="E42" s="170">
        <v>4</v>
      </c>
      <c r="F42" s="174" t="s">
        <v>98</v>
      </c>
      <c r="G42" s="205">
        <v>175</v>
      </c>
      <c r="H42" s="205">
        <v>13</v>
      </c>
      <c r="I42" s="171" t="s">
        <v>103</v>
      </c>
      <c r="J42" s="172" t="s">
        <v>107</v>
      </c>
      <c r="K42" s="173"/>
      <c r="L42" s="76"/>
      <c r="M42" s="76" t="str">
        <f t="shared" si="2"/>
        <v/>
      </c>
      <c r="N42" s="75" t="str">
        <f t="shared" si="0"/>
        <v>도국</v>
      </c>
      <c r="O42" s="134"/>
      <c r="P42" s="77" t="str">
        <f t="shared" si="1"/>
        <v>도</v>
      </c>
      <c r="R42" s="179"/>
      <c r="T42" s="179"/>
      <c r="V42" s="65"/>
    </row>
    <row r="43" spans="1:24" s="67" customFormat="1" ht="24.95" customHeight="1">
      <c r="A43" s="56">
        <v>39</v>
      </c>
      <c r="B43" s="55">
        <v>39</v>
      </c>
      <c r="C43" s="168">
        <v>340</v>
      </c>
      <c r="D43" s="182" t="s">
        <v>95</v>
      </c>
      <c r="E43" s="170">
        <v>9</v>
      </c>
      <c r="F43" s="174" t="s">
        <v>98</v>
      </c>
      <c r="G43" s="205">
        <v>298</v>
      </c>
      <c r="H43" s="205">
        <v>298</v>
      </c>
      <c r="I43" s="171" t="s">
        <v>103</v>
      </c>
      <c r="J43" s="172" t="s">
        <v>109</v>
      </c>
      <c r="K43" s="173"/>
      <c r="L43" s="199"/>
      <c r="M43" s="199" t="str">
        <f t="shared" si="2"/>
        <v/>
      </c>
      <c r="N43" s="63" t="str">
        <f t="shared" si="0"/>
        <v>도국</v>
      </c>
      <c r="O43" s="200"/>
      <c r="P43" s="67" t="str">
        <f t="shared" si="1"/>
        <v>도</v>
      </c>
      <c r="R43" s="66"/>
      <c r="T43" s="66"/>
      <c r="U43" s="77"/>
      <c r="V43" s="200"/>
      <c r="X43" s="200"/>
    </row>
    <row r="44" spans="1:24" s="105" customFormat="1" ht="24.95" customHeight="1">
      <c r="A44" s="56">
        <v>40</v>
      </c>
      <c r="B44" s="55">
        <v>40</v>
      </c>
      <c r="C44" s="168">
        <v>403</v>
      </c>
      <c r="D44" s="182" t="s">
        <v>95</v>
      </c>
      <c r="E44" s="170">
        <v>1</v>
      </c>
      <c r="F44" s="174" t="s">
        <v>98</v>
      </c>
      <c r="G44" s="205">
        <v>247</v>
      </c>
      <c r="H44" s="205">
        <v>140</v>
      </c>
      <c r="I44" s="171" t="s">
        <v>103</v>
      </c>
      <c r="J44" s="172" t="s">
        <v>109</v>
      </c>
      <c r="K44" s="173"/>
      <c r="L44" s="106"/>
      <c r="M44" s="106" t="str">
        <f t="shared" si="2"/>
        <v/>
      </c>
      <c r="N44" s="75" t="str">
        <f t="shared" si="0"/>
        <v>도국</v>
      </c>
      <c r="O44" s="133"/>
      <c r="P44" s="77" t="str">
        <f t="shared" si="1"/>
        <v>도</v>
      </c>
      <c r="R44" s="139"/>
      <c r="T44" s="139"/>
      <c r="U44" s="77"/>
      <c r="V44"/>
    </row>
    <row r="45" spans="1:24" s="105" customFormat="1" ht="24.95" customHeight="1">
      <c r="A45" s="56">
        <v>41</v>
      </c>
      <c r="B45" s="55">
        <v>41</v>
      </c>
      <c r="C45" s="168">
        <v>370</v>
      </c>
      <c r="D45" s="182" t="s">
        <v>95</v>
      </c>
      <c r="E45" s="170">
        <v>6</v>
      </c>
      <c r="F45" s="174" t="s">
        <v>98</v>
      </c>
      <c r="G45" s="205">
        <v>182</v>
      </c>
      <c r="H45" s="205">
        <v>103</v>
      </c>
      <c r="I45" s="171" t="s">
        <v>103</v>
      </c>
      <c r="J45" s="172" t="s">
        <v>109</v>
      </c>
      <c r="K45" s="173"/>
      <c r="L45" s="106"/>
      <c r="M45" s="106" t="str">
        <f t="shared" si="2"/>
        <v/>
      </c>
      <c r="N45" s="75" t="str">
        <f t="shared" ref="N45:N89" si="3">CONCATENATE(F45,I45)</f>
        <v>도국</v>
      </c>
      <c r="O45" s="133"/>
      <c r="P45" s="77" t="str">
        <f t="shared" ref="P45:P87" si="4">CONCATENATE(IF(I45="국","","사"),F45)</f>
        <v>도</v>
      </c>
      <c r="R45" s="139"/>
      <c r="T45" s="139"/>
      <c r="U45" s="77"/>
      <c r="V45" s="133"/>
      <c r="X45" s="134"/>
    </row>
    <row r="46" spans="1:24" s="105" customFormat="1" ht="24.95" customHeight="1">
      <c r="A46" s="56">
        <v>42</v>
      </c>
      <c r="B46" s="55">
        <v>42</v>
      </c>
      <c r="C46" s="168">
        <v>370</v>
      </c>
      <c r="D46" s="182" t="s">
        <v>95</v>
      </c>
      <c r="E46" s="170">
        <v>3</v>
      </c>
      <c r="F46" s="174" t="s">
        <v>98</v>
      </c>
      <c r="G46" s="205">
        <v>60</v>
      </c>
      <c r="H46" s="205">
        <v>60</v>
      </c>
      <c r="I46" s="171" t="s">
        <v>103</v>
      </c>
      <c r="J46" s="172" t="s">
        <v>109</v>
      </c>
      <c r="K46" s="173"/>
      <c r="L46" s="106"/>
      <c r="M46" s="106" t="str">
        <f t="shared" si="2"/>
        <v/>
      </c>
      <c r="N46" s="75" t="str">
        <f t="shared" si="3"/>
        <v>도국</v>
      </c>
      <c r="O46" s="133"/>
      <c r="P46" s="77" t="str">
        <f t="shared" si="4"/>
        <v>도</v>
      </c>
      <c r="R46" s="139"/>
      <c r="T46" s="139"/>
      <c r="U46" s="77"/>
      <c r="V46"/>
    </row>
    <row r="47" spans="1:24" s="105" customFormat="1" ht="24.95" customHeight="1">
      <c r="A47" s="56">
        <v>43</v>
      </c>
      <c r="B47" s="55">
        <v>43</v>
      </c>
      <c r="C47" s="168">
        <v>372</v>
      </c>
      <c r="D47" s="182" t="s">
        <v>95</v>
      </c>
      <c r="E47" s="170">
        <v>7</v>
      </c>
      <c r="F47" s="174" t="s">
        <v>98</v>
      </c>
      <c r="G47" s="205">
        <v>69</v>
      </c>
      <c r="H47" s="205">
        <v>69</v>
      </c>
      <c r="I47" s="171" t="s">
        <v>103</v>
      </c>
      <c r="J47" s="172" t="s">
        <v>109</v>
      </c>
      <c r="K47" s="173"/>
      <c r="L47" s="106"/>
      <c r="M47" s="106" t="str">
        <f t="shared" si="2"/>
        <v/>
      </c>
      <c r="N47" s="75" t="str">
        <f t="shared" si="3"/>
        <v>도국</v>
      </c>
      <c r="O47" s="133"/>
      <c r="P47" s="77" t="str">
        <f t="shared" si="4"/>
        <v>도</v>
      </c>
      <c r="R47" s="139"/>
      <c r="T47" s="139"/>
      <c r="U47" s="77"/>
      <c r="V47"/>
    </row>
    <row r="48" spans="1:24" s="105" customFormat="1" ht="24.95" customHeight="1">
      <c r="A48" s="56">
        <v>44</v>
      </c>
      <c r="B48" s="55">
        <v>44</v>
      </c>
      <c r="C48" s="168">
        <v>372</v>
      </c>
      <c r="D48" s="182" t="s">
        <v>95</v>
      </c>
      <c r="E48" s="170">
        <v>3</v>
      </c>
      <c r="F48" s="174" t="s">
        <v>98</v>
      </c>
      <c r="G48" s="205">
        <v>17</v>
      </c>
      <c r="H48" s="205">
        <v>9</v>
      </c>
      <c r="I48" s="171" t="s">
        <v>103</v>
      </c>
      <c r="J48" s="172" t="s">
        <v>107</v>
      </c>
      <c r="K48" s="173"/>
      <c r="L48" s="106"/>
      <c r="M48" s="106" t="str">
        <f t="shared" si="2"/>
        <v/>
      </c>
      <c r="N48" s="75" t="str">
        <f t="shared" si="3"/>
        <v>도국</v>
      </c>
      <c r="O48" s="133"/>
      <c r="P48" s="77" t="str">
        <f t="shared" si="4"/>
        <v>도</v>
      </c>
      <c r="R48" s="139"/>
      <c r="T48" s="139"/>
      <c r="U48" s="77"/>
      <c r="V48"/>
    </row>
    <row r="49" spans="1:24" s="105" customFormat="1" ht="24.95" customHeight="1">
      <c r="A49" s="56">
        <v>45</v>
      </c>
      <c r="B49" s="55">
        <v>45</v>
      </c>
      <c r="C49" s="168">
        <v>369</v>
      </c>
      <c r="D49" s="182" t="s">
        <v>95</v>
      </c>
      <c r="E49" s="170">
        <v>5</v>
      </c>
      <c r="F49" s="174" t="s">
        <v>98</v>
      </c>
      <c r="G49" s="205">
        <v>36</v>
      </c>
      <c r="H49" s="205">
        <v>36</v>
      </c>
      <c r="I49" s="171" t="s">
        <v>103</v>
      </c>
      <c r="J49" s="172" t="s">
        <v>107</v>
      </c>
      <c r="K49" s="173"/>
      <c r="L49" s="106"/>
      <c r="M49" s="106" t="str">
        <f t="shared" si="2"/>
        <v/>
      </c>
      <c r="N49" s="75" t="str">
        <f t="shared" si="3"/>
        <v>도국</v>
      </c>
      <c r="O49" s="133"/>
      <c r="P49" s="77" t="str">
        <f t="shared" si="4"/>
        <v>도</v>
      </c>
      <c r="R49" s="139"/>
      <c r="T49" s="139"/>
      <c r="U49" s="77"/>
      <c r="V49" s="133"/>
      <c r="X49" s="134"/>
    </row>
    <row r="50" spans="1:24" s="77" customFormat="1" ht="24.95" customHeight="1">
      <c r="A50" s="56">
        <v>46</v>
      </c>
      <c r="B50" s="55">
        <v>46</v>
      </c>
      <c r="C50" s="168">
        <v>369</v>
      </c>
      <c r="D50" s="182" t="s">
        <v>95</v>
      </c>
      <c r="E50" s="170">
        <v>7</v>
      </c>
      <c r="F50" s="174" t="s">
        <v>97</v>
      </c>
      <c r="G50" s="205">
        <v>99</v>
      </c>
      <c r="H50" s="205">
        <v>13</v>
      </c>
      <c r="I50" s="171" t="s">
        <v>103</v>
      </c>
      <c r="J50" s="172" t="s">
        <v>109</v>
      </c>
      <c r="K50" s="173"/>
      <c r="L50" s="76"/>
      <c r="M50" s="76" t="str">
        <f t="shared" si="2"/>
        <v/>
      </c>
      <c r="N50" s="75" t="str">
        <f t="shared" si="3"/>
        <v>천국</v>
      </c>
      <c r="O50" s="134"/>
      <c r="P50" s="77" t="str">
        <f t="shared" si="4"/>
        <v>천</v>
      </c>
      <c r="R50" s="179"/>
      <c r="T50" s="179"/>
      <c r="V50" s="133"/>
      <c r="X50" s="134"/>
    </row>
    <row r="51" spans="1:24" s="105" customFormat="1" ht="24.95" customHeight="1">
      <c r="A51" s="56">
        <v>47</v>
      </c>
      <c r="B51" s="55">
        <v>47</v>
      </c>
      <c r="C51" s="159">
        <v>369</v>
      </c>
      <c r="D51" s="202" t="s">
        <v>95</v>
      </c>
      <c r="E51" s="167">
        <v>1</v>
      </c>
      <c r="F51" s="55" t="s">
        <v>98</v>
      </c>
      <c r="G51" s="204">
        <v>3</v>
      </c>
      <c r="H51" s="204">
        <v>3</v>
      </c>
      <c r="I51" s="160" t="s">
        <v>103</v>
      </c>
      <c r="J51" s="161" t="s">
        <v>107</v>
      </c>
      <c r="K51" s="60"/>
      <c r="L51" s="106"/>
      <c r="M51" s="106" t="str">
        <f t="shared" si="2"/>
        <v/>
      </c>
      <c r="N51" s="75" t="str">
        <f t="shared" ref="N51:N53" si="5">CONCATENATE(F51,I51)</f>
        <v>도국</v>
      </c>
      <c r="O51" s="133"/>
      <c r="P51" s="77" t="str">
        <f t="shared" ref="P51:P53" si="6">CONCATENATE(IF(I51="국","","사"),F51)</f>
        <v>도</v>
      </c>
      <c r="R51" s="139"/>
      <c r="T51" s="139"/>
      <c r="U51" s="77"/>
      <c r="V51" s="133"/>
      <c r="X51" s="134"/>
    </row>
    <row r="52" spans="1:24" s="105" customFormat="1" ht="24.95" customHeight="1">
      <c r="A52" s="56">
        <v>48</v>
      </c>
      <c r="B52" s="55">
        <v>48</v>
      </c>
      <c r="C52" s="168">
        <v>368</v>
      </c>
      <c r="D52" s="182" t="s">
        <v>95</v>
      </c>
      <c r="E52" s="170">
        <v>4</v>
      </c>
      <c r="F52" s="174" t="s">
        <v>98</v>
      </c>
      <c r="G52" s="205">
        <v>53</v>
      </c>
      <c r="H52" s="205">
        <v>53</v>
      </c>
      <c r="I52" s="171" t="s">
        <v>103</v>
      </c>
      <c r="J52" s="172" t="s">
        <v>103</v>
      </c>
      <c r="K52" s="173"/>
      <c r="L52" s="106"/>
      <c r="M52" s="106" t="str">
        <f t="shared" si="2"/>
        <v/>
      </c>
      <c r="N52" s="75" t="str">
        <f t="shared" si="5"/>
        <v>도국</v>
      </c>
      <c r="O52" s="133"/>
      <c r="P52" s="77" t="str">
        <f t="shared" si="6"/>
        <v>도</v>
      </c>
      <c r="R52" s="139"/>
      <c r="T52" s="139"/>
      <c r="U52" s="77"/>
      <c r="V52"/>
    </row>
    <row r="53" spans="1:24" s="67" customFormat="1" ht="24.95" customHeight="1">
      <c r="A53" s="56">
        <v>49</v>
      </c>
      <c r="B53" s="55">
        <v>49</v>
      </c>
      <c r="C53" s="168">
        <v>368</v>
      </c>
      <c r="D53" s="182" t="s">
        <v>95</v>
      </c>
      <c r="E53" s="170">
        <v>1</v>
      </c>
      <c r="F53" s="174" t="s">
        <v>98</v>
      </c>
      <c r="G53" s="205">
        <v>26</v>
      </c>
      <c r="H53" s="205">
        <v>26</v>
      </c>
      <c r="I53" s="171" t="s">
        <v>103</v>
      </c>
      <c r="J53" s="172" t="s">
        <v>107</v>
      </c>
      <c r="K53" s="173"/>
      <c r="L53" s="199"/>
      <c r="M53" s="199" t="str">
        <f t="shared" si="2"/>
        <v/>
      </c>
      <c r="N53" s="63" t="str">
        <f t="shared" si="5"/>
        <v>도국</v>
      </c>
      <c r="O53" s="200"/>
      <c r="P53" s="67" t="str">
        <f t="shared" si="6"/>
        <v>도</v>
      </c>
      <c r="R53" s="66"/>
      <c r="T53" s="66"/>
      <c r="U53" s="77"/>
      <c r="V53" s="200"/>
      <c r="X53" s="200"/>
    </row>
    <row r="54" spans="1:24" s="105" customFormat="1" ht="24.95" customHeight="1">
      <c r="A54" s="216">
        <v>50</v>
      </c>
      <c r="B54" s="217">
        <v>50</v>
      </c>
      <c r="C54" s="218">
        <v>368</v>
      </c>
      <c r="D54" s="219" t="s">
        <v>95</v>
      </c>
      <c r="E54" s="220">
        <v>8</v>
      </c>
      <c r="F54" s="217" t="s">
        <v>98</v>
      </c>
      <c r="G54" s="221">
        <v>23</v>
      </c>
      <c r="H54" s="221">
        <v>23</v>
      </c>
      <c r="I54" s="222" t="s">
        <v>103</v>
      </c>
      <c r="J54" s="223" t="s">
        <v>106</v>
      </c>
      <c r="K54" s="224"/>
      <c r="L54" s="106"/>
      <c r="M54" s="106" t="str">
        <f t="shared" si="2"/>
        <v/>
      </c>
      <c r="N54" s="75" t="str">
        <f t="shared" si="3"/>
        <v>도국</v>
      </c>
      <c r="O54" s="133"/>
      <c r="P54" s="77" t="str">
        <f t="shared" si="4"/>
        <v>도</v>
      </c>
      <c r="R54" s="139"/>
      <c r="T54" s="139"/>
      <c r="U54" s="77"/>
      <c r="V54" s="133"/>
    </row>
    <row r="55" spans="1:24" s="105" customFormat="1" ht="24.95" customHeight="1">
      <c r="A55" s="52">
        <v>51</v>
      </c>
      <c r="B55" s="154">
        <v>51</v>
      </c>
      <c r="C55" s="225">
        <v>368</v>
      </c>
      <c r="D55" s="226" t="s">
        <v>95</v>
      </c>
      <c r="E55" s="227">
        <v>7</v>
      </c>
      <c r="F55" s="228" t="s">
        <v>99</v>
      </c>
      <c r="G55" s="203">
        <v>1313</v>
      </c>
      <c r="H55" s="203">
        <v>48</v>
      </c>
      <c r="I55" s="185" t="s">
        <v>103</v>
      </c>
      <c r="J55" s="186" t="s">
        <v>106</v>
      </c>
      <c r="K55" s="198"/>
      <c r="L55" s="106"/>
      <c r="M55" s="106" t="str">
        <f t="shared" si="2"/>
        <v/>
      </c>
      <c r="N55" s="75" t="str">
        <f t="shared" si="3"/>
        <v>답국</v>
      </c>
      <c r="O55" s="133">
        <v>19600</v>
      </c>
      <c r="P55" s="77" t="str">
        <f t="shared" si="4"/>
        <v>답</v>
      </c>
      <c r="R55" s="139"/>
      <c r="T55" s="179"/>
      <c r="U55" s="77"/>
      <c r="V55" s="133"/>
      <c r="X55" s="134"/>
    </row>
    <row r="56" spans="1:24" s="105" customFormat="1" ht="24.95" customHeight="1">
      <c r="A56" s="56">
        <v>52</v>
      </c>
      <c r="B56" s="55">
        <v>52</v>
      </c>
      <c r="C56" s="168">
        <v>371</v>
      </c>
      <c r="D56" s="182" t="s">
        <v>95</v>
      </c>
      <c r="E56" s="170">
        <v>3</v>
      </c>
      <c r="F56" s="174" t="s">
        <v>98</v>
      </c>
      <c r="G56" s="205">
        <v>17</v>
      </c>
      <c r="H56" s="205">
        <v>17</v>
      </c>
      <c r="I56" s="171" t="s">
        <v>103</v>
      </c>
      <c r="J56" s="172" t="s">
        <v>107</v>
      </c>
      <c r="K56" s="173"/>
      <c r="L56" s="106"/>
      <c r="M56" s="106" t="str">
        <f t="shared" si="2"/>
        <v/>
      </c>
      <c r="N56" s="75" t="str">
        <f t="shared" si="3"/>
        <v>도국</v>
      </c>
      <c r="O56" s="133"/>
      <c r="P56" s="77" t="str">
        <f t="shared" si="4"/>
        <v>도</v>
      </c>
      <c r="R56" s="139"/>
      <c r="T56" s="139"/>
      <c r="U56" s="77"/>
      <c r="V56"/>
    </row>
    <row r="57" spans="1:24" s="105" customFormat="1" ht="24.95" customHeight="1">
      <c r="A57" s="56">
        <v>53</v>
      </c>
      <c r="B57" s="55">
        <v>53</v>
      </c>
      <c r="C57" s="168">
        <v>371</v>
      </c>
      <c r="D57" s="182" t="s">
        <v>95</v>
      </c>
      <c r="E57" s="170">
        <v>5</v>
      </c>
      <c r="F57" s="174" t="s">
        <v>98</v>
      </c>
      <c r="G57" s="205">
        <v>10</v>
      </c>
      <c r="H57" s="205">
        <v>10</v>
      </c>
      <c r="I57" s="171" t="s">
        <v>103</v>
      </c>
      <c r="J57" s="172" t="s">
        <v>107</v>
      </c>
      <c r="K57" s="173"/>
      <c r="L57" s="106"/>
      <c r="M57" s="106" t="str">
        <f t="shared" si="2"/>
        <v/>
      </c>
      <c r="N57" s="75" t="str">
        <f t="shared" si="3"/>
        <v>도국</v>
      </c>
      <c r="O57" s="133"/>
      <c r="P57" s="77" t="str">
        <f t="shared" si="4"/>
        <v>도</v>
      </c>
      <c r="R57" s="139"/>
      <c r="T57" s="139"/>
      <c r="U57" s="77"/>
      <c r="V57" s="133"/>
      <c r="X57" s="134"/>
    </row>
    <row r="58" spans="1:24" s="105" customFormat="1" ht="24.95" customHeight="1">
      <c r="A58" s="56">
        <v>54</v>
      </c>
      <c r="B58" s="55">
        <v>54</v>
      </c>
      <c r="C58" s="168">
        <v>371</v>
      </c>
      <c r="D58" s="182" t="s">
        <v>95</v>
      </c>
      <c r="E58" s="170">
        <v>8</v>
      </c>
      <c r="F58" s="174" t="s">
        <v>98</v>
      </c>
      <c r="G58" s="205">
        <v>13</v>
      </c>
      <c r="H58" s="205">
        <v>13</v>
      </c>
      <c r="I58" s="171" t="s">
        <v>103</v>
      </c>
      <c r="J58" s="172" t="s">
        <v>106</v>
      </c>
      <c r="K58" s="173"/>
      <c r="L58" s="106"/>
      <c r="M58" s="106" t="str">
        <f t="shared" si="2"/>
        <v/>
      </c>
      <c r="N58" s="75" t="str">
        <f t="shared" si="3"/>
        <v>도국</v>
      </c>
      <c r="O58" s="133"/>
      <c r="P58" s="77" t="str">
        <f t="shared" si="4"/>
        <v>도</v>
      </c>
      <c r="R58" s="139"/>
      <c r="T58" s="139"/>
      <c r="U58" s="77"/>
      <c r="V58" s="133"/>
      <c r="X58" s="134"/>
    </row>
    <row r="59" spans="1:24" s="105" customFormat="1" ht="24.95" customHeight="1">
      <c r="A59" s="56">
        <v>55</v>
      </c>
      <c r="B59" s="55">
        <v>55</v>
      </c>
      <c r="C59" s="168">
        <v>371</v>
      </c>
      <c r="D59" s="182" t="s">
        <v>95</v>
      </c>
      <c r="E59" s="170">
        <v>7</v>
      </c>
      <c r="F59" s="174" t="s">
        <v>99</v>
      </c>
      <c r="G59" s="205">
        <v>159</v>
      </c>
      <c r="H59" s="205">
        <v>12</v>
      </c>
      <c r="I59" s="171" t="s">
        <v>103</v>
      </c>
      <c r="J59" s="172" t="s">
        <v>106</v>
      </c>
      <c r="K59" s="173"/>
      <c r="L59" s="106"/>
      <c r="M59" s="106" t="str">
        <f t="shared" si="2"/>
        <v/>
      </c>
      <c r="N59" s="75" t="str">
        <f t="shared" si="3"/>
        <v>답국</v>
      </c>
      <c r="O59" s="133">
        <v>18700</v>
      </c>
      <c r="P59" s="77" t="str">
        <f t="shared" si="4"/>
        <v>답</v>
      </c>
      <c r="R59" s="139"/>
      <c r="T59" s="179"/>
      <c r="U59" s="77"/>
      <c r="V59" s="133"/>
      <c r="X59" s="134"/>
    </row>
    <row r="60" spans="1:24" s="77" customFormat="1" ht="24.95" customHeight="1">
      <c r="A60" s="56">
        <v>56</v>
      </c>
      <c r="B60" s="55">
        <v>56</v>
      </c>
      <c r="C60" s="168">
        <v>367</v>
      </c>
      <c r="D60" s="182" t="s">
        <v>95</v>
      </c>
      <c r="E60" s="170">
        <v>7</v>
      </c>
      <c r="F60" s="174" t="s">
        <v>98</v>
      </c>
      <c r="G60" s="205">
        <v>30</v>
      </c>
      <c r="H60" s="205">
        <v>30</v>
      </c>
      <c r="I60" s="171" t="s">
        <v>103</v>
      </c>
      <c r="J60" s="172" t="s">
        <v>109</v>
      </c>
      <c r="K60" s="173"/>
      <c r="L60" s="76"/>
      <c r="M60" s="76" t="str">
        <f t="shared" si="2"/>
        <v/>
      </c>
      <c r="N60" s="75" t="str">
        <f t="shared" si="3"/>
        <v>도국</v>
      </c>
      <c r="O60" s="134"/>
      <c r="P60" s="77" t="str">
        <f t="shared" si="4"/>
        <v>도</v>
      </c>
      <c r="R60" s="179"/>
      <c r="T60" s="179"/>
      <c r="V60" s="133"/>
      <c r="X60" s="134"/>
    </row>
    <row r="61" spans="1:24" s="105" customFormat="1" ht="24.95" customHeight="1">
      <c r="A61" s="56">
        <v>57</v>
      </c>
      <c r="B61" s="55">
        <v>57</v>
      </c>
      <c r="C61" s="168">
        <v>367</v>
      </c>
      <c r="D61" s="182" t="s">
        <v>95</v>
      </c>
      <c r="E61" s="170">
        <v>1</v>
      </c>
      <c r="F61" s="174" t="s">
        <v>98</v>
      </c>
      <c r="G61" s="205">
        <v>79</v>
      </c>
      <c r="H61" s="205">
        <v>79</v>
      </c>
      <c r="I61" s="171" t="s">
        <v>103</v>
      </c>
      <c r="J61" s="172" t="s">
        <v>107</v>
      </c>
      <c r="K61" s="173"/>
      <c r="L61" s="106"/>
      <c r="M61" s="106" t="str">
        <f t="shared" si="2"/>
        <v/>
      </c>
      <c r="N61" s="75" t="str">
        <f t="shared" si="3"/>
        <v>도국</v>
      </c>
      <c r="O61" s="133"/>
      <c r="P61" s="77" t="str">
        <f t="shared" si="4"/>
        <v>도</v>
      </c>
      <c r="R61" s="139"/>
      <c r="T61" s="139"/>
      <c r="U61" s="77"/>
      <c r="V61" s="133"/>
      <c r="X61" s="134"/>
    </row>
    <row r="62" spans="1:24" s="105" customFormat="1" ht="24.95" customHeight="1">
      <c r="A62" s="56">
        <v>58</v>
      </c>
      <c r="B62" s="55">
        <v>58</v>
      </c>
      <c r="C62" s="168">
        <v>367</v>
      </c>
      <c r="D62" s="182" t="s">
        <v>95</v>
      </c>
      <c r="E62" s="170">
        <v>3</v>
      </c>
      <c r="F62" s="174" t="s">
        <v>98</v>
      </c>
      <c r="G62" s="205">
        <v>36</v>
      </c>
      <c r="H62" s="205">
        <v>36</v>
      </c>
      <c r="I62" s="171" t="s">
        <v>103</v>
      </c>
      <c r="J62" s="172" t="s">
        <v>107</v>
      </c>
      <c r="K62" s="173"/>
      <c r="L62" s="106"/>
      <c r="M62" s="106" t="str">
        <f t="shared" si="2"/>
        <v/>
      </c>
      <c r="N62" s="75" t="str">
        <f t="shared" si="3"/>
        <v>도국</v>
      </c>
      <c r="O62" s="133"/>
      <c r="P62" s="77" t="str">
        <f t="shared" si="4"/>
        <v>도</v>
      </c>
      <c r="R62" s="139"/>
      <c r="T62" s="139"/>
      <c r="U62" s="77"/>
      <c r="V62" s="133"/>
    </row>
    <row r="63" spans="1:24" s="67" customFormat="1" ht="24.95" customHeight="1">
      <c r="A63" s="56">
        <v>59</v>
      </c>
      <c r="B63" s="55">
        <v>59</v>
      </c>
      <c r="C63" s="168">
        <v>365</v>
      </c>
      <c r="D63" s="182" t="s">
        <v>95</v>
      </c>
      <c r="E63" s="170">
        <v>1</v>
      </c>
      <c r="F63" s="174" t="s">
        <v>100</v>
      </c>
      <c r="G63" s="205">
        <v>1382</v>
      </c>
      <c r="H63" s="205">
        <v>26</v>
      </c>
      <c r="I63" s="171" t="s">
        <v>113</v>
      </c>
      <c r="J63" s="172" t="s">
        <v>114</v>
      </c>
      <c r="K63" s="173"/>
      <c r="L63" s="199"/>
      <c r="M63" s="199" t="str">
        <f t="shared" si="2"/>
        <v/>
      </c>
      <c r="N63" s="63" t="str">
        <f t="shared" si="3"/>
        <v>전엄재고</v>
      </c>
      <c r="O63" s="200">
        <v>21500</v>
      </c>
      <c r="P63" s="67" t="str">
        <f t="shared" si="4"/>
        <v>사전</v>
      </c>
      <c r="R63" s="66"/>
      <c r="T63" s="179"/>
      <c r="U63" s="77"/>
      <c r="V63" s="133"/>
      <c r="X63" s="134"/>
    </row>
    <row r="64" spans="1:24" s="105" customFormat="1" ht="24.95" customHeight="1">
      <c r="A64" s="56">
        <v>60</v>
      </c>
      <c r="B64" s="55">
        <v>60</v>
      </c>
      <c r="C64" s="168">
        <v>358</v>
      </c>
      <c r="D64" s="182" t="s">
        <v>95</v>
      </c>
      <c r="E64" s="170">
        <v>5</v>
      </c>
      <c r="F64" s="174" t="s">
        <v>98</v>
      </c>
      <c r="G64" s="205">
        <v>60</v>
      </c>
      <c r="H64" s="205">
        <v>60</v>
      </c>
      <c r="I64" s="171" t="s">
        <v>103</v>
      </c>
      <c r="J64" s="172" t="s">
        <v>107</v>
      </c>
      <c r="K64" s="173"/>
      <c r="L64" s="106"/>
      <c r="M64" s="106" t="str">
        <f t="shared" si="2"/>
        <v/>
      </c>
      <c r="N64" s="75" t="str">
        <f t="shared" si="3"/>
        <v>도국</v>
      </c>
      <c r="O64" s="133"/>
      <c r="P64" s="77" t="str">
        <f t="shared" si="4"/>
        <v>도</v>
      </c>
      <c r="R64" s="139"/>
      <c r="T64" s="139"/>
      <c r="U64" s="77"/>
      <c r="V64" s="133"/>
      <c r="X64" s="134"/>
    </row>
    <row r="65" spans="1:24" s="105" customFormat="1" ht="24.95" customHeight="1">
      <c r="A65" s="56">
        <v>61</v>
      </c>
      <c r="B65" s="55">
        <v>61</v>
      </c>
      <c r="C65" s="168">
        <v>358</v>
      </c>
      <c r="D65" s="182" t="s">
        <v>95</v>
      </c>
      <c r="E65" s="170">
        <v>1</v>
      </c>
      <c r="F65" s="174" t="s">
        <v>98</v>
      </c>
      <c r="G65" s="205">
        <v>179</v>
      </c>
      <c r="H65" s="205">
        <v>179</v>
      </c>
      <c r="I65" s="171" t="s">
        <v>103</v>
      </c>
      <c r="J65" s="172" t="s">
        <v>107</v>
      </c>
      <c r="K65" s="173"/>
      <c r="L65" s="106"/>
      <c r="M65" s="106" t="str">
        <f t="shared" si="2"/>
        <v/>
      </c>
      <c r="N65" s="75" t="str">
        <f t="shared" si="3"/>
        <v>도국</v>
      </c>
      <c r="O65" s="133"/>
      <c r="P65" s="77" t="str">
        <f t="shared" si="4"/>
        <v>도</v>
      </c>
      <c r="R65" s="139"/>
      <c r="T65" s="139"/>
      <c r="U65" s="77"/>
      <c r="V65" s="133"/>
      <c r="X65" s="134"/>
    </row>
    <row r="66" spans="1:24" s="105" customFormat="1" ht="24.95" customHeight="1">
      <c r="A66" s="56">
        <v>62</v>
      </c>
      <c r="B66" s="55">
        <v>62</v>
      </c>
      <c r="C66" s="168">
        <v>358</v>
      </c>
      <c r="D66" s="182" t="s">
        <v>95</v>
      </c>
      <c r="E66" s="170">
        <v>14</v>
      </c>
      <c r="F66" s="174" t="s">
        <v>98</v>
      </c>
      <c r="G66" s="205">
        <v>42</v>
      </c>
      <c r="H66" s="205">
        <v>21</v>
      </c>
      <c r="I66" s="171" t="s">
        <v>103</v>
      </c>
      <c r="J66" s="172" t="s">
        <v>106</v>
      </c>
      <c r="K66" s="173"/>
      <c r="L66" s="106"/>
      <c r="M66" s="106" t="str">
        <f t="shared" si="2"/>
        <v/>
      </c>
      <c r="N66" s="75" t="str">
        <f t="shared" si="3"/>
        <v>도국</v>
      </c>
      <c r="O66" s="133"/>
      <c r="P66" s="77" t="str">
        <f t="shared" si="4"/>
        <v>도</v>
      </c>
      <c r="R66" s="139"/>
      <c r="T66" s="139"/>
      <c r="U66" s="77"/>
      <c r="V66" s="133"/>
      <c r="X66" s="134"/>
    </row>
    <row r="67" spans="1:24" s="105" customFormat="1" ht="24.95" customHeight="1">
      <c r="A67" s="56">
        <v>63</v>
      </c>
      <c r="B67" s="55">
        <v>63</v>
      </c>
      <c r="C67" s="168">
        <v>358</v>
      </c>
      <c r="D67" s="182" t="s">
        <v>95</v>
      </c>
      <c r="E67" s="170">
        <v>19</v>
      </c>
      <c r="F67" s="174" t="s">
        <v>98</v>
      </c>
      <c r="G67" s="205">
        <v>148</v>
      </c>
      <c r="H67" s="205">
        <v>34</v>
      </c>
      <c r="I67" s="171" t="s">
        <v>103</v>
      </c>
      <c r="J67" s="172" t="s">
        <v>104</v>
      </c>
      <c r="K67" s="173"/>
      <c r="L67" s="106"/>
      <c r="M67" s="106" t="str">
        <f t="shared" si="2"/>
        <v/>
      </c>
      <c r="N67" s="75" t="str">
        <f t="shared" si="3"/>
        <v>도국</v>
      </c>
      <c r="O67" s="133">
        <v>7090</v>
      </c>
      <c r="P67" s="77" t="str">
        <f t="shared" si="4"/>
        <v>도</v>
      </c>
      <c r="R67" s="139"/>
      <c r="T67" s="139"/>
      <c r="U67" s="77"/>
      <c r="V67" s="133"/>
      <c r="X67" s="134"/>
    </row>
    <row r="68" spans="1:24" s="105" customFormat="1" ht="24.95" customHeight="1">
      <c r="A68" s="56">
        <v>64</v>
      </c>
      <c r="B68" s="55">
        <v>64</v>
      </c>
      <c r="C68" s="168">
        <v>358</v>
      </c>
      <c r="D68" s="182" t="s">
        <v>95</v>
      </c>
      <c r="E68" s="170">
        <v>13</v>
      </c>
      <c r="F68" s="174" t="s">
        <v>98</v>
      </c>
      <c r="G68" s="205">
        <v>122</v>
      </c>
      <c r="H68" s="205">
        <v>114</v>
      </c>
      <c r="I68" s="171" t="s">
        <v>103</v>
      </c>
      <c r="J68" s="172" t="s">
        <v>106</v>
      </c>
      <c r="K68" s="173"/>
      <c r="L68" s="106"/>
      <c r="M68" s="106" t="str">
        <f t="shared" si="2"/>
        <v/>
      </c>
      <c r="N68" s="75" t="str">
        <f t="shared" si="3"/>
        <v>도국</v>
      </c>
      <c r="O68" s="133"/>
      <c r="P68" s="77" t="str">
        <f t="shared" si="4"/>
        <v>도</v>
      </c>
      <c r="R68" s="139"/>
      <c r="T68" s="139"/>
      <c r="U68" s="77"/>
      <c r="V68" s="133"/>
      <c r="X68" s="134"/>
    </row>
    <row r="69" spans="1:24" s="105" customFormat="1" ht="24.95" customHeight="1">
      <c r="A69" s="56">
        <v>65</v>
      </c>
      <c r="B69" s="55">
        <v>65</v>
      </c>
      <c r="C69" s="168">
        <v>358</v>
      </c>
      <c r="D69" s="182" t="s">
        <v>95</v>
      </c>
      <c r="E69" s="170">
        <v>7</v>
      </c>
      <c r="F69" s="174" t="s">
        <v>97</v>
      </c>
      <c r="G69" s="205">
        <v>23</v>
      </c>
      <c r="H69" s="205">
        <v>21</v>
      </c>
      <c r="I69" s="171" t="s">
        <v>103</v>
      </c>
      <c r="J69" s="172" t="s">
        <v>106</v>
      </c>
      <c r="K69" s="173"/>
      <c r="L69" s="106"/>
      <c r="M69" s="106" t="str">
        <f t="shared" si="2"/>
        <v/>
      </c>
      <c r="N69" s="75" t="str">
        <f t="shared" si="3"/>
        <v>천국</v>
      </c>
      <c r="O69" s="133"/>
      <c r="P69" s="77" t="str">
        <f t="shared" si="4"/>
        <v>천</v>
      </c>
      <c r="R69" s="139"/>
      <c r="T69" s="139"/>
      <c r="U69" s="77"/>
      <c r="V69" s="133"/>
    </row>
    <row r="70" spans="1:24" s="77" customFormat="1" ht="24.95" customHeight="1">
      <c r="A70" s="56">
        <v>66</v>
      </c>
      <c r="B70" s="55">
        <v>66</v>
      </c>
      <c r="C70" s="168">
        <v>357</v>
      </c>
      <c r="D70" s="182" t="s">
        <v>95</v>
      </c>
      <c r="E70" s="170">
        <v>4</v>
      </c>
      <c r="F70" s="174" t="s">
        <v>98</v>
      </c>
      <c r="G70" s="205">
        <v>79</v>
      </c>
      <c r="H70" s="205">
        <v>42</v>
      </c>
      <c r="I70" s="171" t="s">
        <v>103</v>
      </c>
      <c r="J70" s="172" t="s">
        <v>106</v>
      </c>
      <c r="K70" s="173"/>
      <c r="L70" s="76"/>
      <c r="M70" s="76" t="str">
        <f t="shared" si="2"/>
        <v/>
      </c>
      <c r="N70" s="75" t="str">
        <f t="shared" si="3"/>
        <v>도국</v>
      </c>
      <c r="O70" s="134"/>
      <c r="P70" s="77" t="str">
        <f t="shared" si="4"/>
        <v>도</v>
      </c>
      <c r="R70" s="179"/>
      <c r="T70" s="179"/>
      <c r="V70" s="134"/>
    </row>
    <row r="71" spans="1:24" s="105" customFormat="1" ht="24.95" customHeight="1">
      <c r="A71" s="56">
        <v>67</v>
      </c>
      <c r="B71" s="55">
        <v>67</v>
      </c>
      <c r="C71" s="168">
        <v>357</v>
      </c>
      <c r="D71" s="182" t="s">
        <v>95</v>
      </c>
      <c r="E71" s="170">
        <v>6</v>
      </c>
      <c r="F71" s="174" t="s">
        <v>100</v>
      </c>
      <c r="G71" s="205">
        <v>16</v>
      </c>
      <c r="H71" s="205">
        <v>16</v>
      </c>
      <c r="I71" s="171" t="s">
        <v>103</v>
      </c>
      <c r="J71" s="172" t="s">
        <v>106</v>
      </c>
      <c r="K71" s="173"/>
      <c r="L71" s="106"/>
      <c r="M71" s="106" t="str">
        <f t="shared" si="2"/>
        <v/>
      </c>
      <c r="N71" s="75" t="str">
        <f t="shared" si="3"/>
        <v>전국</v>
      </c>
      <c r="O71" s="133"/>
      <c r="P71" s="77" t="str">
        <f t="shared" si="4"/>
        <v>전</v>
      </c>
      <c r="R71" s="139"/>
      <c r="T71" s="179"/>
      <c r="U71" s="77"/>
      <c r="V71" s="133"/>
      <c r="X71" s="134"/>
    </row>
    <row r="72" spans="1:24" s="105" customFormat="1" ht="24.95" customHeight="1">
      <c r="A72" s="56">
        <v>68</v>
      </c>
      <c r="B72" s="55">
        <v>68</v>
      </c>
      <c r="C72" s="168">
        <v>359</v>
      </c>
      <c r="D72" s="182" t="s">
        <v>95</v>
      </c>
      <c r="E72" s="170">
        <v>4</v>
      </c>
      <c r="F72" s="174" t="s">
        <v>98</v>
      </c>
      <c r="G72" s="205">
        <v>93</v>
      </c>
      <c r="H72" s="205">
        <v>15</v>
      </c>
      <c r="I72" s="171" t="s">
        <v>103</v>
      </c>
      <c r="J72" s="172" t="s">
        <v>106</v>
      </c>
      <c r="K72" s="173"/>
      <c r="L72" s="106"/>
      <c r="M72" s="106" t="str">
        <f t="shared" si="2"/>
        <v/>
      </c>
      <c r="N72" s="75" t="str">
        <f t="shared" si="3"/>
        <v>도국</v>
      </c>
      <c r="O72" s="133"/>
      <c r="P72" s="77" t="str">
        <f t="shared" si="4"/>
        <v>도</v>
      </c>
      <c r="R72" s="139"/>
      <c r="T72" s="139"/>
      <c r="U72" s="77"/>
      <c r="V72" s="133"/>
    </row>
    <row r="73" spans="1:24" s="67" customFormat="1" ht="24.95" customHeight="1">
      <c r="A73" s="56">
        <v>69</v>
      </c>
      <c r="B73" s="55">
        <v>69</v>
      </c>
      <c r="C73" s="168">
        <v>359</v>
      </c>
      <c r="D73" s="182" t="s">
        <v>95</v>
      </c>
      <c r="E73" s="170">
        <v>8</v>
      </c>
      <c r="F73" s="174" t="s">
        <v>97</v>
      </c>
      <c r="G73" s="205">
        <v>19</v>
      </c>
      <c r="H73" s="205">
        <v>19</v>
      </c>
      <c r="I73" s="171" t="s">
        <v>103</v>
      </c>
      <c r="J73" s="172" t="s">
        <v>106</v>
      </c>
      <c r="K73" s="173"/>
      <c r="L73" s="199"/>
      <c r="M73" s="199" t="str">
        <f t="shared" si="2"/>
        <v/>
      </c>
      <c r="N73" s="63" t="str">
        <f t="shared" si="3"/>
        <v>천국</v>
      </c>
      <c r="O73" s="200"/>
      <c r="P73" s="67" t="str">
        <f t="shared" si="4"/>
        <v>천</v>
      </c>
      <c r="R73" s="66"/>
      <c r="T73" s="66"/>
      <c r="U73" s="77"/>
      <c r="V73" s="200"/>
      <c r="X73" s="200"/>
    </row>
    <row r="74" spans="1:24" s="105" customFormat="1" ht="24.95" customHeight="1">
      <c r="A74" s="56">
        <v>70</v>
      </c>
      <c r="B74" s="55">
        <v>70</v>
      </c>
      <c r="C74" s="168">
        <v>357</v>
      </c>
      <c r="D74" s="182" t="s">
        <v>95</v>
      </c>
      <c r="E74" s="170">
        <v>5</v>
      </c>
      <c r="F74" s="174" t="s">
        <v>98</v>
      </c>
      <c r="G74" s="205">
        <v>89</v>
      </c>
      <c r="H74" s="205">
        <v>5</v>
      </c>
      <c r="I74" s="171" t="s">
        <v>103</v>
      </c>
      <c r="J74" s="172" t="s">
        <v>106</v>
      </c>
      <c r="K74" s="173"/>
      <c r="L74" s="106"/>
      <c r="M74" s="106" t="str">
        <f t="shared" si="2"/>
        <v/>
      </c>
      <c r="N74" s="75" t="str">
        <f t="shared" si="3"/>
        <v>도국</v>
      </c>
      <c r="O74" s="133"/>
      <c r="P74" s="77" t="str">
        <f t="shared" si="4"/>
        <v>도</v>
      </c>
      <c r="R74" s="139"/>
      <c r="T74" s="139"/>
      <c r="U74" s="77"/>
      <c r="V74" s="133"/>
    </row>
    <row r="75" spans="1:24" s="105" customFormat="1" ht="24.95" customHeight="1">
      <c r="A75" s="56">
        <v>71</v>
      </c>
      <c r="B75" s="55">
        <v>71</v>
      </c>
      <c r="C75" s="168">
        <v>357</v>
      </c>
      <c r="D75" s="182" t="s">
        <v>95</v>
      </c>
      <c r="E75" s="170">
        <v>7</v>
      </c>
      <c r="F75" s="174" t="s">
        <v>100</v>
      </c>
      <c r="G75" s="205">
        <v>41</v>
      </c>
      <c r="H75" s="205">
        <v>38</v>
      </c>
      <c r="I75" s="171" t="s">
        <v>103</v>
      </c>
      <c r="J75" s="172" t="s">
        <v>106</v>
      </c>
      <c r="K75" s="173"/>
      <c r="L75" s="106"/>
      <c r="M75" s="106" t="str">
        <f t="shared" si="2"/>
        <v/>
      </c>
      <c r="N75" s="75" t="str">
        <f t="shared" si="3"/>
        <v>전국</v>
      </c>
      <c r="O75" s="133"/>
      <c r="P75" s="77" t="str">
        <f t="shared" si="4"/>
        <v>전</v>
      </c>
      <c r="R75" s="139"/>
      <c r="T75" s="179"/>
      <c r="U75" s="77"/>
      <c r="V75" s="133"/>
    </row>
    <row r="76" spans="1:24" s="105" customFormat="1" ht="24.95" customHeight="1">
      <c r="A76" s="56">
        <v>72</v>
      </c>
      <c r="B76" s="55">
        <v>72</v>
      </c>
      <c r="C76" s="159">
        <v>403</v>
      </c>
      <c r="D76" s="202"/>
      <c r="E76" s="167"/>
      <c r="F76" s="55" t="s">
        <v>98</v>
      </c>
      <c r="G76" s="204">
        <v>898</v>
      </c>
      <c r="H76" s="204">
        <v>12</v>
      </c>
      <c r="I76" s="160" t="s">
        <v>103</v>
      </c>
      <c r="J76" s="161" t="s">
        <v>109</v>
      </c>
      <c r="K76" s="60"/>
      <c r="L76" s="106"/>
      <c r="M76" s="106" t="str">
        <f t="shared" si="2"/>
        <v/>
      </c>
      <c r="N76" s="75" t="str">
        <f t="shared" si="3"/>
        <v>도국</v>
      </c>
      <c r="O76" s="133"/>
      <c r="P76" s="77" t="str">
        <f t="shared" si="4"/>
        <v>도</v>
      </c>
      <c r="R76" s="139"/>
      <c r="T76" s="139"/>
      <c r="U76" s="77"/>
      <c r="V76" s="133"/>
      <c r="X76" s="134"/>
    </row>
    <row r="77" spans="1:24" s="105" customFormat="1" ht="24.95" customHeight="1">
      <c r="A77" s="56">
        <v>73</v>
      </c>
      <c r="B77" s="55">
        <v>73</v>
      </c>
      <c r="C77" s="168">
        <v>403</v>
      </c>
      <c r="D77" s="182" t="s">
        <v>95</v>
      </c>
      <c r="E77" s="170">
        <v>32</v>
      </c>
      <c r="F77" s="174" t="s">
        <v>99</v>
      </c>
      <c r="G77" s="205">
        <v>3</v>
      </c>
      <c r="H77" s="205">
        <v>3</v>
      </c>
      <c r="I77" s="171" t="s">
        <v>103</v>
      </c>
      <c r="J77" s="172" t="s">
        <v>108</v>
      </c>
      <c r="K77" s="173"/>
      <c r="L77" s="106"/>
      <c r="M77" s="106" t="str">
        <f t="shared" si="2"/>
        <v/>
      </c>
      <c r="N77" s="75" t="str">
        <f t="shared" si="3"/>
        <v>답국</v>
      </c>
      <c r="O77" s="133">
        <v>7090</v>
      </c>
      <c r="P77" s="77" t="str">
        <f t="shared" si="4"/>
        <v>답</v>
      </c>
      <c r="R77" s="139"/>
      <c r="T77" s="179"/>
      <c r="U77" s="77"/>
      <c r="V77" s="133"/>
      <c r="X77" s="134"/>
    </row>
    <row r="78" spans="1:24" s="105" customFormat="1" ht="24.95" customHeight="1">
      <c r="A78" s="56">
        <v>74</v>
      </c>
      <c r="B78" s="55">
        <v>74</v>
      </c>
      <c r="C78" s="168">
        <v>403</v>
      </c>
      <c r="D78" s="182" t="s">
        <v>95</v>
      </c>
      <c r="E78" s="170">
        <v>8</v>
      </c>
      <c r="F78" s="174" t="s">
        <v>99</v>
      </c>
      <c r="G78" s="205">
        <v>237</v>
      </c>
      <c r="H78" s="205">
        <v>32</v>
      </c>
      <c r="I78" s="171" t="s">
        <v>103</v>
      </c>
      <c r="J78" s="172" t="s">
        <v>108</v>
      </c>
      <c r="K78" s="173"/>
      <c r="L78" s="106"/>
      <c r="M78" s="106" t="str">
        <f t="shared" si="2"/>
        <v/>
      </c>
      <c r="N78" s="75" t="str">
        <f t="shared" si="3"/>
        <v>답국</v>
      </c>
      <c r="O78" s="133">
        <v>11400</v>
      </c>
      <c r="P78" s="77" t="str">
        <f t="shared" si="4"/>
        <v>답</v>
      </c>
      <c r="R78" s="139"/>
      <c r="T78" s="179"/>
      <c r="U78" s="77"/>
      <c r="V78" s="133"/>
      <c r="X78" s="134"/>
    </row>
    <row r="79" spans="1:24" s="105" customFormat="1" ht="24.95" customHeight="1">
      <c r="A79" s="216">
        <v>75</v>
      </c>
      <c r="B79" s="217">
        <v>75</v>
      </c>
      <c r="C79" s="218">
        <v>394</v>
      </c>
      <c r="D79" s="219" t="s">
        <v>95</v>
      </c>
      <c r="E79" s="220">
        <v>19</v>
      </c>
      <c r="F79" s="217" t="s">
        <v>97</v>
      </c>
      <c r="G79" s="221">
        <v>73495</v>
      </c>
      <c r="H79" s="221">
        <v>303</v>
      </c>
      <c r="I79" s="222" t="s">
        <v>103</v>
      </c>
      <c r="J79" s="223" t="s">
        <v>109</v>
      </c>
      <c r="K79" s="224"/>
      <c r="L79" s="106"/>
      <c r="M79" s="106" t="str">
        <f t="shared" si="2"/>
        <v/>
      </c>
      <c r="N79" s="75" t="str">
        <f t="shared" si="3"/>
        <v>천국</v>
      </c>
      <c r="O79" s="133"/>
      <c r="P79" s="77" t="str">
        <f t="shared" si="4"/>
        <v>천</v>
      </c>
      <c r="R79" s="139"/>
      <c r="T79" s="139"/>
      <c r="U79" s="77"/>
      <c r="V79" s="133"/>
      <c r="X79" s="134"/>
    </row>
    <row r="80" spans="1:24" s="77" customFormat="1" ht="24.95" customHeight="1">
      <c r="A80" s="52">
        <v>76</v>
      </c>
      <c r="B80" s="154">
        <v>76</v>
      </c>
      <c r="C80" s="225">
        <v>356</v>
      </c>
      <c r="D80" s="226" t="s">
        <v>95</v>
      </c>
      <c r="E80" s="227">
        <v>14</v>
      </c>
      <c r="F80" s="228" t="s">
        <v>99</v>
      </c>
      <c r="G80" s="203">
        <v>46</v>
      </c>
      <c r="H80" s="203">
        <v>9</v>
      </c>
      <c r="I80" s="185" t="s">
        <v>115</v>
      </c>
      <c r="J80" s="186" t="s">
        <v>116</v>
      </c>
      <c r="K80" s="198"/>
      <c r="L80" s="76"/>
      <c r="M80" s="76" t="str">
        <f t="shared" si="2"/>
        <v/>
      </c>
      <c r="N80" s="75" t="str">
        <f t="shared" si="3"/>
        <v>답최상일</v>
      </c>
      <c r="O80" s="134">
        <v>20800</v>
      </c>
      <c r="P80" s="77" t="str">
        <f t="shared" si="4"/>
        <v>사답</v>
      </c>
      <c r="R80" s="179"/>
      <c r="T80" s="179"/>
      <c r="V80" s="133"/>
      <c r="X80" s="134"/>
    </row>
    <row r="81" spans="1:24" s="105" customFormat="1" ht="24.95" customHeight="1">
      <c r="A81" s="56">
        <v>77</v>
      </c>
      <c r="B81" s="55">
        <v>77</v>
      </c>
      <c r="C81" s="168">
        <v>356</v>
      </c>
      <c r="D81" s="182" t="s">
        <v>95</v>
      </c>
      <c r="E81" s="170">
        <v>19</v>
      </c>
      <c r="F81" s="174" t="s">
        <v>100</v>
      </c>
      <c r="G81" s="205">
        <v>132</v>
      </c>
      <c r="H81" s="205">
        <v>82</v>
      </c>
      <c r="I81" s="171" t="s">
        <v>115</v>
      </c>
      <c r="J81" s="172" t="s">
        <v>116</v>
      </c>
      <c r="K81" s="173"/>
      <c r="L81" s="106"/>
      <c r="M81" s="106" t="str">
        <f t="shared" si="2"/>
        <v/>
      </c>
      <c r="N81" s="75" t="str">
        <f t="shared" si="3"/>
        <v>전최상일</v>
      </c>
      <c r="O81" s="133">
        <v>20800</v>
      </c>
      <c r="P81" s="77" t="str">
        <f t="shared" si="4"/>
        <v>사전</v>
      </c>
      <c r="R81" s="139"/>
      <c r="T81" s="179"/>
      <c r="U81" s="77"/>
      <c r="V81" s="133"/>
      <c r="X81" s="134"/>
    </row>
    <row r="82" spans="1:24" s="105" customFormat="1" ht="24.95" customHeight="1">
      <c r="A82" s="56">
        <v>78</v>
      </c>
      <c r="B82" s="55">
        <v>78</v>
      </c>
      <c r="C82" s="168">
        <v>356</v>
      </c>
      <c r="D82" s="182" t="s">
        <v>95</v>
      </c>
      <c r="E82" s="170">
        <v>31</v>
      </c>
      <c r="F82" s="174" t="s">
        <v>100</v>
      </c>
      <c r="G82" s="205">
        <v>14</v>
      </c>
      <c r="H82" s="205">
        <v>14</v>
      </c>
      <c r="I82" s="171" t="s">
        <v>115</v>
      </c>
      <c r="J82" s="172" t="s">
        <v>116</v>
      </c>
      <c r="K82" s="173"/>
      <c r="L82" s="106"/>
      <c r="M82" s="106" t="str">
        <f t="shared" si="2"/>
        <v/>
      </c>
      <c r="N82" s="75" t="str">
        <f t="shared" si="3"/>
        <v>전최상일</v>
      </c>
      <c r="O82" s="133">
        <v>20800</v>
      </c>
      <c r="P82" s="77" t="str">
        <f t="shared" si="4"/>
        <v>사전</v>
      </c>
      <c r="R82" s="139"/>
      <c r="T82" s="179"/>
      <c r="U82" s="77"/>
      <c r="V82" s="133"/>
      <c r="X82" s="134"/>
    </row>
    <row r="83" spans="1:24" s="67" customFormat="1" ht="24.95" customHeight="1">
      <c r="A83" s="56">
        <v>79</v>
      </c>
      <c r="B83" s="55">
        <v>79</v>
      </c>
      <c r="C83" s="168">
        <v>357</v>
      </c>
      <c r="D83" s="182" t="s">
        <v>95</v>
      </c>
      <c r="E83" s="170">
        <v>10</v>
      </c>
      <c r="F83" s="174" t="s">
        <v>100</v>
      </c>
      <c r="G83" s="205">
        <v>15</v>
      </c>
      <c r="H83" s="205">
        <v>15</v>
      </c>
      <c r="I83" s="171" t="s">
        <v>103</v>
      </c>
      <c r="J83" s="172" t="s">
        <v>106</v>
      </c>
      <c r="K83" s="173"/>
      <c r="L83" s="199"/>
      <c r="M83" s="199" t="str">
        <f t="shared" si="2"/>
        <v/>
      </c>
      <c r="N83" s="63" t="str">
        <f t="shared" si="3"/>
        <v>전국</v>
      </c>
      <c r="O83" s="200">
        <v>18500</v>
      </c>
      <c r="P83" s="67" t="str">
        <f t="shared" si="4"/>
        <v>전</v>
      </c>
      <c r="R83" s="66"/>
      <c r="T83" s="179"/>
      <c r="U83" s="77"/>
      <c r="V83" s="201"/>
    </row>
    <row r="84" spans="1:24" s="105" customFormat="1" ht="24.95" customHeight="1">
      <c r="A84" s="207">
        <v>80</v>
      </c>
      <c r="B84" s="208">
        <v>80</v>
      </c>
      <c r="C84" s="209">
        <v>357</v>
      </c>
      <c r="D84" s="182" t="s">
        <v>95</v>
      </c>
      <c r="E84" s="170">
        <v>1</v>
      </c>
      <c r="F84" s="210" t="s">
        <v>100</v>
      </c>
      <c r="G84" s="211">
        <v>739</v>
      </c>
      <c r="H84" s="211">
        <v>13</v>
      </c>
      <c r="I84" s="212" t="s">
        <v>103</v>
      </c>
      <c r="J84" s="213" t="s">
        <v>106</v>
      </c>
      <c r="K84" s="214"/>
      <c r="L84" s="106"/>
      <c r="M84" s="106" t="str">
        <f t="shared" si="2"/>
        <v/>
      </c>
      <c r="N84" s="75" t="str">
        <f t="shared" si="3"/>
        <v>전국</v>
      </c>
      <c r="O84" s="133">
        <v>18500</v>
      </c>
      <c r="P84" s="77" t="str">
        <f t="shared" si="4"/>
        <v>전</v>
      </c>
      <c r="R84" s="139"/>
      <c r="T84" s="179"/>
      <c r="U84" s="77"/>
      <c r="V84" s="133"/>
    </row>
    <row r="85" spans="1:24" s="105" customFormat="1" ht="24.95" customHeight="1">
      <c r="A85" s="56">
        <v>81</v>
      </c>
      <c r="B85" s="55">
        <v>81</v>
      </c>
      <c r="C85" s="168">
        <v>357</v>
      </c>
      <c r="D85" s="182" t="s">
        <v>95</v>
      </c>
      <c r="E85" s="170">
        <v>11</v>
      </c>
      <c r="F85" s="174" t="s">
        <v>100</v>
      </c>
      <c r="G85" s="205">
        <v>302</v>
      </c>
      <c r="H85" s="205">
        <v>132</v>
      </c>
      <c r="I85" s="171" t="s">
        <v>103</v>
      </c>
      <c r="J85" s="172" t="s">
        <v>106</v>
      </c>
      <c r="K85" s="173"/>
      <c r="L85" s="106"/>
      <c r="M85" s="106" t="str">
        <f t="shared" si="2"/>
        <v/>
      </c>
      <c r="N85" s="75" t="str">
        <f t="shared" si="3"/>
        <v>전국</v>
      </c>
      <c r="O85" s="133">
        <v>15400</v>
      </c>
      <c r="P85" s="77" t="str">
        <f t="shared" si="4"/>
        <v>전</v>
      </c>
      <c r="R85" s="139"/>
      <c r="T85" s="179"/>
      <c r="U85" s="77"/>
      <c r="V85" s="133"/>
    </row>
    <row r="86" spans="1:24" s="105" customFormat="1" ht="24.95" customHeight="1">
      <c r="A86" s="56">
        <v>82</v>
      </c>
      <c r="B86" s="55">
        <v>82</v>
      </c>
      <c r="C86" s="168">
        <v>359</v>
      </c>
      <c r="D86" s="182" t="s">
        <v>95</v>
      </c>
      <c r="E86" s="170">
        <v>5</v>
      </c>
      <c r="F86" s="174" t="s">
        <v>97</v>
      </c>
      <c r="G86" s="205">
        <v>26</v>
      </c>
      <c r="H86" s="205">
        <v>23</v>
      </c>
      <c r="I86" s="171" t="s">
        <v>103</v>
      </c>
      <c r="J86" s="172" t="s">
        <v>106</v>
      </c>
      <c r="K86" s="173"/>
      <c r="L86" s="106"/>
      <c r="M86" s="106" t="str">
        <f t="shared" si="2"/>
        <v/>
      </c>
      <c r="N86" s="75" t="str">
        <f t="shared" si="3"/>
        <v>천국</v>
      </c>
      <c r="O86" s="133">
        <v>17800</v>
      </c>
      <c r="P86" s="77" t="str">
        <f t="shared" si="4"/>
        <v>천</v>
      </c>
      <c r="R86" s="139"/>
      <c r="T86" s="139"/>
      <c r="U86" s="77"/>
      <c r="V86" s="133"/>
    </row>
    <row r="87" spans="1:24" s="105" customFormat="1" ht="24.95" customHeight="1">
      <c r="A87" s="56">
        <v>83</v>
      </c>
      <c r="B87" s="55">
        <v>83</v>
      </c>
      <c r="C87" s="168">
        <v>356</v>
      </c>
      <c r="D87" s="182" t="s">
        <v>95</v>
      </c>
      <c r="E87" s="170">
        <v>30</v>
      </c>
      <c r="F87" s="174" t="s">
        <v>98</v>
      </c>
      <c r="G87" s="205">
        <v>85</v>
      </c>
      <c r="H87" s="205">
        <v>85</v>
      </c>
      <c r="I87" s="171" t="s">
        <v>103</v>
      </c>
      <c r="J87" s="172" t="s">
        <v>104</v>
      </c>
      <c r="K87" s="173"/>
      <c r="L87" s="106"/>
      <c r="M87" s="106" t="str">
        <f t="shared" si="2"/>
        <v/>
      </c>
      <c r="N87" s="75" t="str">
        <f t="shared" si="3"/>
        <v>도국</v>
      </c>
      <c r="O87" s="133">
        <v>7090</v>
      </c>
      <c r="P87" s="77" t="str">
        <f t="shared" si="4"/>
        <v>도</v>
      </c>
      <c r="R87" s="139"/>
      <c r="T87" s="139"/>
      <c r="U87" s="77"/>
      <c r="V87" s="133"/>
    </row>
    <row r="88" spans="1:24" s="105" customFormat="1" ht="24.95" customHeight="1">
      <c r="A88" s="56"/>
      <c r="B88" s="55"/>
      <c r="C88" s="168"/>
      <c r="D88" s="182"/>
      <c r="E88" s="170"/>
      <c r="F88" s="174"/>
      <c r="G88" s="205"/>
      <c r="H88" s="205"/>
      <c r="I88" s="171"/>
      <c r="J88" s="172"/>
      <c r="K88" s="173"/>
      <c r="L88" s="106"/>
      <c r="M88" s="106"/>
      <c r="N88" s="75"/>
      <c r="O88" s="133"/>
      <c r="P88" s="77"/>
      <c r="R88" s="139"/>
      <c r="T88" s="139"/>
      <c r="V88"/>
    </row>
    <row r="89" spans="1:24" s="105" customFormat="1" ht="24.95" customHeight="1">
      <c r="A89" s="56"/>
      <c r="B89" s="55"/>
      <c r="C89" s="168"/>
      <c r="D89" s="183"/>
      <c r="E89" s="178"/>
      <c r="F89" s="174"/>
      <c r="G89" s="205"/>
      <c r="H89" s="205"/>
      <c r="I89" s="171"/>
      <c r="J89" s="172"/>
      <c r="K89" s="173"/>
      <c r="L89" s="106"/>
      <c r="M89" s="106" t="str">
        <f t="shared" si="2"/>
        <v/>
      </c>
      <c r="N89" s="75" t="str">
        <f t="shared" si="3"/>
        <v/>
      </c>
      <c r="O89" s="133"/>
      <c r="P89" s="77"/>
      <c r="R89" s="139"/>
      <c r="T89" s="139"/>
      <c r="V89"/>
    </row>
    <row r="90" spans="1:24" s="105" customFormat="1" ht="24.95" customHeight="1">
      <c r="A90" s="56"/>
      <c r="B90" s="55"/>
      <c r="C90" s="168"/>
      <c r="D90" s="183"/>
      <c r="E90" s="178"/>
      <c r="F90" s="174"/>
      <c r="G90" s="205"/>
      <c r="H90" s="205"/>
      <c r="I90" s="171"/>
      <c r="J90" s="172"/>
      <c r="K90" s="173"/>
      <c r="L90" s="106"/>
      <c r="M90" s="106"/>
      <c r="N90" s="75"/>
      <c r="O90" s="133"/>
      <c r="P90" s="77"/>
      <c r="R90" s="139"/>
      <c r="T90" s="139"/>
      <c r="V90"/>
    </row>
    <row r="91" spans="1:24" s="77" customFormat="1" ht="24.95" customHeight="1">
      <c r="A91" s="252" t="s">
        <v>57</v>
      </c>
      <c r="B91" s="253"/>
      <c r="C91" s="253"/>
      <c r="D91" s="253"/>
      <c r="E91" s="253"/>
      <c r="F91" s="254"/>
      <c r="G91" s="184"/>
      <c r="H91" s="184">
        <f>SUM(H5:H89)</f>
        <v>7047</v>
      </c>
      <c r="I91" s="175"/>
      <c r="J91" s="176"/>
      <c r="K91" s="177"/>
      <c r="L91" s="76"/>
      <c r="M91" s="76"/>
      <c r="N91" s="75"/>
      <c r="O91" s="134"/>
      <c r="P91" s="105"/>
      <c r="Q91" s="105"/>
      <c r="R91" s="139"/>
      <c r="S91" s="105"/>
      <c r="T91" s="78"/>
      <c r="V91"/>
      <c r="X91" s="134"/>
    </row>
    <row r="92" spans="1:24">
      <c r="Q92" s="77"/>
      <c r="R92" s="78"/>
      <c r="S92" s="77"/>
    </row>
  </sheetData>
  <autoFilter ref="A4:T91">
    <filterColumn colId="2" showButton="0"/>
    <filterColumn colId="3" showButton="0"/>
  </autoFilter>
  <mergeCells count="11">
    <mergeCell ref="L3:L4"/>
    <mergeCell ref="A91:F91"/>
    <mergeCell ref="A1:K1"/>
    <mergeCell ref="A3:A4"/>
    <mergeCell ref="B3:B4"/>
    <mergeCell ref="C3:E4"/>
    <mergeCell ref="F3:F4"/>
    <mergeCell ref="G3:G4"/>
    <mergeCell ref="H3:H4"/>
    <mergeCell ref="I3:J3"/>
    <mergeCell ref="K3:K4"/>
  </mergeCells>
  <phoneticPr fontId="1" type="noConversion"/>
  <printOptions horizontalCentered="1"/>
  <pageMargins left="0.19685039370078741" right="0.19685039370078741" top="1.1811023622047245" bottom="0.59055118110236227" header="0.78740157480314965" footer="0.51181102362204722"/>
  <pageSetup paperSize="9" orientation="portrait" r:id="rId1"/>
  <headerFooter>
    <oddHeader xml:space="preserve">&amp;C&amp;"HY헤드라인M,굵게"&amp;20용  지  조  서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="115" zoomScaleNormal="70" zoomScaleSheetLayoutView="115" workbookViewId="0">
      <selection activeCell="N13" sqref="N13"/>
    </sheetView>
  </sheetViews>
  <sheetFormatPr defaultColWidth="10.28515625" defaultRowHeight="16.5"/>
  <cols>
    <col min="1" max="1" width="8.7109375" style="83" customWidth="1"/>
    <col min="2" max="2" width="5.7109375" style="83" customWidth="1"/>
    <col min="3" max="4" width="8.7109375" style="83" customWidth="1"/>
    <col min="5" max="6" width="11.28515625" style="83" customWidth="1"/>
    <col min="7" max="8" width="13.7109375" style="83" customWidth="1"/>
    <col min="9" max="11" width="10.28515625" style="83"/>
    <col min="12" max="12" width="12.5703125" style="83" bestFit="1" customWidth="1"/>
    <col min="13" max="16384" width="10.28515625" style="83"/>
  </cols>
  <sheetData>
    <row r="1" spans="1:13">
      <c r="A1" s="274" t="s">
        <v>123</v>
      </c>
      <c r="B1" s="274"/>
      <c r="C1" s="274"/>
      <c r="D1" s="274"/>
      <c r="E1" s="274"/>
      <c r="F1" s="274"/>
      <c r="G1" s="274"/>
      <c r="H1" s="274"/>
    </row>
    <row r="2" spans="1:13">
      <c r="A2" s="274"/>
      <c r="B2" s="274"/>
      <c r="C2" s="274"/>
      <c r="D2" s="274"/>
      <c r="E2" s="274"/>
      <c r="F2" s="274"/>
      <c r="G2" s="274"/>
      <c r="H2" s="274"/>
    </row>
    <row r="3" spans="1:13">
      <c r="A3" s="274"/>
      <c r="B3" s="274"/>
      <c r="C3" s="274"/>
      <c r="D3" s="274"/>
      <c r="E3" s="274"/>
      <c r="F3" s="274"/>
      <c r="G3" s="274"/>
      <c r="H3" s="274"/>
      <c r="I3" s="84"/>
      <c r="J3" s="84"/>
      <c r="K3" s="84"/>
    </row>
    <row r="4" spans="1:13" s="86" customFormat="1" ht="22.5" customHeight="1">
      <c r="A4" s="275" t="s">
        <v>82</v>
      </c>
      <c r="B4" s="275"/>
      <c r="C4" s="275"/>
      <c r="D4" s="275"/>
      <c r="E4" s="275"/>
      <c r="F4" s="275"/>
      <c r="G4" s="275"/>
      <c r="H4" s="275"/>
      <c r="I4" s="85"/>
      <c r="J4" s="85"/>
      <c r="K4" s="85"/>
    </row>
    <row r="5" spans="1:13" s="86" customFormat="1" ht="22.5" customHeight="1">
      <c r="A5" s="279" t="s">
        <v>79</v>
      </c>
      <c r="B5" s="281" t="s">
        <v>58</v>
      </c>
      <c r="C5" s="277" t="s">
        <v>80</v>
      </c>
      <c r="D5" s="278"/>
      <c r="E5" s="277" t="s">
        <v>84</v>
      </c>
      <c r="F5" s="278"/>
      <c r="G5" s="283" t="s">
        <v>83</v>
      </c>
      <c r="H5" s="283"/>
      <c r="I5" s="85"/>
      <c r="J5" s="85"/>
      <c r="K5" s="85"/>
    </row>
    <row r="6" spans="1:13" s="89" customFormat="1" ht="45" customHeight="1" thickBot="1">
      <c r="A6" s="280"/>
      <c r="B6" s="282"/>
      <c r="C6" s="189" t="s">
        <v>119</v>
      </c>
      <c r="D6" s="193" t="s">
        <v>120</v>
      </c>
      <c r="E6" s="190" t="s">
        <v>121</v>
      </c>
      <c r="F6" s="193" t="s">
        <v>122</v>
      </c>
      <c r="G6" s="189" t="s">
        <v>121</v>
      </c>
      <c r="H6" s="193" t="s">
        <v>122</v>
      </c>
      <c r="I6" s="88"/>
      <c r="J6" s="88"/>
      <c r="K6" s="88"/>
    </row>
    <row r="7" spans="1:13" s="89" customFormat="1" ht="33.75" customHeight="1" thickBot="1">
      <c r="A7" s="87" t="str">
        <f>총괄집계표!A7</f>
        <v>전</v>
      </c>
      <c r="B7" s="87" t="s">
        <v>59</v>
      </c>
      <c r="C7" s="189">
        <f>원촌리.집!J7</f>
        <v>0</v>
      </c>
      <c r="D7" s="193">
        <f>신흥리.집!J7</f>
        <v>269</v>
      </c>
      <c r="E7" s="191">
        <f>원촌리.조!R5</f>
        <v>0</v>
      </c>
      <c r="F7" s="194">
        <f>신흥리.조!R5</f>
        <v>21000</v>
      </c>
      <c r="G7" s="192">
        <f>C7*E7</f>
        <v>0</v>
      </c>
      <c r="H7" s="195">
        <f>D7*F7</f>
        <v>5649000</v>
      </c>
      <c r="I7" s="90"/>
      <c r="J7" s="90"/>
      <c r="K7" s="90"/>
      <c r="M7" s="81" t="s">
        <v>60</v>
      </c>
    </row>
    <row r="8" spans="1:13" s="89" customFormat="1" ht="33.75" customHeight="1" thickBot="1">
      <c r="A8" s="87" t="str">
        <f>총괄집계표!A8</f>
        <v>답</v>
      </c>
      <c r="B8" s="87" t="s">
        <v>61</v>
      </c>
      <c r="C8" s="189">
        <f>원촌리.집!J8</f>
        <v>0</v>
      </c>
      <c r="D8" s="193">
        <f>신흥리.집!J8</f>
        <v>1006</v>
      </c>
      <c r="E8" s="191"/>
      <c r="F8" s="194">
        <f>신흥리.조!R6</f>
        <v>21000</v>
      </c>
      <c r="G8" s="192">
        <f t="shared" ref="G8:H18" si="0">C8*E8</f>
        <v>0</v>
      </c>
      <c r="H8" s="195">
        <f>D8*F8</f>
        <v>21126000</v>
      </c>
      <c r="I8" s="90"/>
      <c r="J8" s="90"/>
      <c r="K8" s="90"/>
      <c r="M8" s="82" t="s">
        <v>62</v>
      </c>
    </row>
    <row r="9" spans="1:13" s="89" customFormat="1" ht="33.75" customHeight="1" thickBot="1">
      <c r="A9" s="87" t="str">
        <f>총괄집계표!A9</f>
        <v>임야</v>
      </c>
      <c r="B9" s="87" t="s">
        <v>61</v>
      </c>
      <c r="C9" s="189">
        <f>원촌리.집!J9</f>
        <v>0</v>
      </c>
      <c r="D9" s="193">
        <f>신흥리.집!J9</f>
        <v>0</v>
      </c>
      <c r="E9" s="191"/>
      <c r="F9" s="194"/>
      <c r="G9" s="192">
        <f t="shared" si="0"/>
        <v>0</v>
      </c>
      <c r="H9" s="195">
        <f t="shared" ref="H9" si="1">D9*F9</f>
        <v>0</v>
      </c>
      <c r="I9" s="90"/>
      <c r="J9" s="90"/>
      <c r="K9" s="90"/>
      <c r="M9" s="81" t="s">
        <v>63</v>
      </c>
    </row>
    <row r="10" spans="1:13" s="89" customFormat="1" ht="33.75" customHeight="1" thickBot="1">
      <c r="A10" s="87" t="str">
        <f>총괄집계표!A10</f>
        <v>도로</v>
      </c>
      <c r="B10" s="87" t="s">
        <v>64</v>
      </c>
      <c r="C10" s="189">
        <f>원촌리.집!J10</f>
        <v>0</v>
      </c>
      <c r="D10" s="193">
        <f>신흥리.집!J10</f>
        <v>84</v>
      </c>
      <c r="E10" s="191">
        <f>원촌리.조!R10</f>
        <v>0</v>
      </c>
      <c r="F10" s="194">
        <f>신흥리.조!R10</f>
        <v>0</v>
      </c>
      <c r="G10" s="192">
        <f t="shared" si="0"/>
        <v>0</v>
      </c>
      <c r="H10" s="196">
        <f t="shared" si="0"/>
        <v>0</v>
      </c>
      <c r="I10" s="90"/>
      <c r="J10" s="90"/>
      <c r="K10" s="90"/>
      <c r="M10" s="82" t="s">
        <v>65</v>
      </c>
    </row>
    <row r="11" spans="1:13" s="89" customFormat="1" ht="33.75" customHeight="1" thickBot="1">
      <c r="A11" s="87" t="str">
        <f>총괄집계표!A11</f>
        <v>구거</v>
      </c>
      <c r="B11" s="87" t="s">
        <v>64</v>
      </c>
      <c r="C11" s="189">
        <f>원촌리.집!J11</f>
        <v>0</v>
      </c>
      <c r="D11" s="193">
        <f>신흥리.집!J11</f>
        <v>0</v>
      </c>
      <c r="E11" s="191">
        <f>원촌리.조!R9</f>
        <v>0</v>
      </c>
      <c r="F11" s="194"/>
      <c r="G11" s="192">
        <f t="shared" si="0"/>
        <v>0</v>
      </c>
      <c r="H11" s="195"/>
      <c r="I11" s="90"/>
      <c r="J11" s="90"/>
      <c r="K11" s="90"/>
      <c r="M11" s="82" t="s">
        <v>66</v>
      </c>
    </row>
    <row r="12" spans="1:13" s="89" customFormat="1" ht="33.75" customHeight="1" thickBot="1">
      <c r="A12" s="87" t="str">
        <f>총괄집계표!A12</f>
        <v>하천</v>
      </c>
      <c r="B12" s="87" t="s">
        <v>64</v>
      </c>
      <c r="C12" s="189">
        <f>원촌리.집!J12</f>
        <v>0</v>
      </c>
      <c r="D12" s="193">
        <f>신흥리.집!J12</f>
        <v>0</v>
      </c>
      <c r="E12" s="191">
        <f>원촌리.조!R11</f>
        <v>0</v>
      </c>
      <c r="F12" s="194">
        <f>신흥리.조!R11</f>
        <v>0</v>
      </c>
      <c r="G12" s="192">
        <f t="shared" si="0"/>
        <v>0</v>
      </c>
      <c r="H12" s="196">
        <f t="shared" si="0"/>
        <v>0</v>
      </c>
      <c r="I12" s="90"/>
      <c r="J12" s="90"/>
      <c r="K12" s="90"/>
      <c r="M12" s="82" t="s">
        <v>67</v>
      </c>
    </row>
    <row r="13" spans="1:13" s="89" customFormat="1" ht="33.75" customHeight="1" thickBot="1">
      <c r="A13" s="87" t="str">
        <f>총괄집계표!A13</f>
        <v>제방</v>
      </c>
      <c r="B13" s="87" t="s">
        <v>64</v>
      </c>
      <c r="C13" s="189">
        <f>원촌리.집!J13</f>
        <v>0</v>
      </c>
      <c r="D13" s="193">
        <f>신흥리.집!J13</f>
        <v>0</v>
      </c>
      <c r="E13" s="191"/>
      <c r="F13" s="194"/>
      <c r="G13" s="192">
        <f t="shared" si="0"/>
        <v>0</v>
      </c>
      <c r="H13" s="196">
        <f t="shared" si="0"/>
        <v>0</v>
      </c>
      <c r="I13" s="90"/>
      <c r="J13" s="90"/>
      <c r="K13" s="90"/>
      <c r="M13" s="82" t="s">
        <v>68</v>
      </c>
    </row>
    <row r="14" spans="1:13" s="89" customFormat="1" ht="33.75" customHeight="1">
      <c r="A14" s="87" t="str">
        <f>총괄집계표!A14</f>
        <v>대지</v>
      </c>
      <c r="B14" s="87" t="s">
        <v>64</v>
      </c>
      <c r="C14" s="189">
        <f>원촌리.집!J14</f>
        <v>0</v>
      </c>
      <c r="D14" s="193">
        <f>신흥리.집!J14</f>
        <v>0</v>
      </c>
      <c r="E14" s="191"/>
      <c r="F14" s="194">
        <f>신흥리.조!R8</f>
        <v>0</v>
      </c>
      <c r="G14" s="192">
        <f t="shared" si="0"/>
        <v>0</v>
      </c>
      <c r="H14" s="196">
        <f t="shared" si="0"/>
        <v>0</v>
      </c>
      <c r="I14" s="90"/>
      <c r="J14" s="90"/>
      <c r="K14" s="90"/>
    </row>
    <row r="15" spans="1:13" s="89" customFormat="1" ht="33.75" customHeight="1">
      <c r="A15" s="87" t="str">
        <f>총괄집계표!A15</f>
        <v>공유지</v>
      </c>
      <c r="B15" s="87" t="s">
        <v>64</v>
      </c>
      <c r="C15" s="189">
        <f>원촌리.집!J15</f>
        <v>0</v>
      </c>
      <c r="D15" s="193">
        <f>신흥리.집!J15</f>
        <v>0</v>
      </c>
      <c r="E15" s="191"/>
      <c r="F15" s="194"/>
      <c r="G15" s="192">
        <f t="shared" si="0"/>
        <v>0</v>
      </c>
      <c r="H15" s="196">
        <f t="shared" si="0"/>
        <v>0</v>
      </c>
    </row>
    <row r="16" spans="1:13" s="89" customFormat="1" ht="33.75" customHeight="1">
      <c r="A16" s="87" t="str">
        <f>총괄집계표!A16</f>
        <v>잡종지</v>
      </c>
      <c r="B16" s="87" t="s">
        <v>64</v>
      </c>
      <c r="C16" s="189">
        <f>원촌리.집!J16</f>
        <v>0</v>
      </c>
      <c r="D16" s="193">
        <f>신흥리.집!J16</f>
        <v>0</v>
      </c>
      <c r="E16" s="191"/>
      <c r="F16" s="194"/>
      <c r="G16" s="192">
        <f t="shared" si="0"/>
        <v>0</v>
      </c>
      <c r="H16" s="196">
        <f t="shared" si="0"/>
        <v>0</v>
      </c>
    </row>
    <row r="17" spans="1:8" s="89" customFormat="1" ht="33.75" customHeight="1">
      <c r="A17" s="87" t="str">
        <f>총괄집계표!A19</f>
        <v>유지</v>
      </c>
      <c r="B17" s="87" t="s">
        <v>64</v>
      </c>
      <c r="C17" s="189">
        <f>원촌리.집!J19</f>
        <v>0</v>
      </c>
      <c r="D17" s="193">
        <f>신흥리.집!J19</f>
        <v>0</v>
      </c>
      <c r="E17" s="191"/>
      <c r="F17" s="194"/>
      <c r="G17" s="192">
        <f t="shared" si="0"/>
        <v>0</v>
      </c>
      <c r="H17" s="195"/>
    </row>
    <row r="18" spans="1:8" s="89" customFormat="1" ht="33.75" customHeight="1">
      <c r="A18" s="87" t="str">
        <f>총괄집계표!A18</f>
        <v>공장</v>
      </c>
      <c r="B18" s="87" t="s">
        <v>64</v>
      </c>
      <c r="C18" s="189">
        <f>원촌리.집!J18</f>
        <v>0</v>
      </c>
      <c r="D18" s="193">
        <f>신흥리.집!J18</f>
        <v>0</v>
      </c>
      <c r="E18" s="191">
        <f>원촌리.조!R8</f>
        <v>0</v>
      </c>
      <c r="F18" s="194"/>
      <c r="G18" s="192">
        <f t="shared" si="0"/>
        <v>0</v>
      </c>
      <c r="H18" s="196">
        <f t="shared" si="0"/>
        <v>0</v>
      </c>
    </row>
    <row r="19" spans="1:8" s="89" customFormat="1" ht="24.95" customHeight="1">
      <c r="A19" s="276"/>
      <c r="B19" s="276"/>
      <c r="C19" s="188"/>
      <c r="D19" s="87"/>
      <c r="E19" s="91"/>
      <c r="F19" s="91"/>
      <c r="G19" s="192">
        <f>ROUND(SUM(G7:G18),-6)</f>
        <v>0</v>
      </c>
      <c r="H19" s="196">
        <f>ROUND(SUM(H7:H18),-6)</f>
        <v>27000000</v>
      </c>
    </row>
    <row r="20" spans="1:8" s="89" customFormat="1" ht="24.95" customHeight="1">
      <c r="A20" s="271"/>
      <c r="B20" s="271"/>
      <c r="C20" s="271"/>
      <c r="D20" s="271"/>
      <c r="E20" s="272"/>
      <c r="F20" s="153" t="s">
        <v>85</v>
      </c>
      <c r="G20" s="284">
        <f>G19+H19</f>
        <v>27000000</v>
      </c>
      <c r="H20" s="285"/>
    </row>
    <row r="21" spans="1:8" s="89" customFormat="1" ht="24.95" customHeight="1">
      <c r="A21" s="288" t="s">
        <v>92</v>
      </c>
      <c r="B21" s="288"/>
      <c r="C21" s="288"/>
      <c r="D21" s="288"/>
      <c r="E21" s="289"/>
      <c r="F21" s="197" t="s">
        <v>85</v>
      </c>
      <c r="G21" s="286">
        <f>G20*2.5</f>
        <v>67500000</v>
      </c>
      <c r="H21" s="287"/>
    </row>
    <row r="23" spans="1:8">
      <c r="D23" s="180"/>
      <c r="G23" s="273"/>
      <c r="H23" s="273"/>
    </row>
    <row r="28" spans="1:8">
      <c r="D28" s="126"/>
      <c r="E28" s="126"/>
      <c r="F28" s="126"/>
      <c r="G28" s="126"/>
    </row>
    <row r="29" spans="1:8">
      <c r="D29" s="126"/>
      <c r="E29" s="126"/>
      <c r="F29" s="126"/>
      <c r="G29" s="126"/>
    </row>
    <row r="30" spans="1:8">
      <c r="D30" s="126"/>
      <c r="E30" s="126"/>
      <c r="F30" s="126"/>
      <c r="G30" s="126"/>
    </row>
    <row r="54" spans="14:14">
      <c r="N54" s="92"/>
    </row>
  </sheetData>
  <mergeCells count="13">
    <mergeCell ref="A20:E20"/>
    <mergeCell ref="G23:H23"/>
    <mergeCell ref="A1:H3"/>
    <mergeCell ref="A4:H4"/>
    <mergeCell ref="A19:B19"/>
    <mergeCell ref="C5:D5"/>
    <mergeCell ref="A5:A6"/>
    <mergeCell ref="B5:B6"/>
    <mergeCell ref="G5:H5"/>
    <mergeCell ref="E5:F5"/>
    <mergeCell ref="G20:H20"/>
    <mergeCell ref="G21:H21"/>
    <mergeCell ref="A21:E2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9</vt:i4>
      </vt:variant>
    </vt:vector>
  </HeadingPairs>
  <TitlesOfParts>
    <vt:vector size="17" baseType="lpstr">
      <vt:lpstr>표지</vt:lpstr>
      <vt:lpstr>간지</vt:lpstr>
      <vt:lpstr>총괄집계표</vt:lpstr>
      <vt:lpstr>원촌리.집</vt:lpstr>
      <vt:lpstr>원촌리.조</vt:lpstr>
      <vt:lpstr>신흥리.집</vt:lpstr>
      <vt:lpstr>신흥리.조</vt:lpstr>
      <vt:lpstr>보상가총괄집계</vt:lpstr>
      <vt:lpstr>보상가총괄집계!Print_Area</vt:lpstr>
      <vt:lpstr>신흥리.조!Print_Area</vt:lpstr>
      <vt:lpstr>신흥리.집!Print_Area</vt:lpstr>
      <vt:lpstr>원촌리.조!Print_Area</vt:lpstr>
      <vt:lpstr>원촌리.집!Print_Area</vt:lpstr>
      <vt:lpstr>총괄집계표!Print_Area</vt:lpstr>
      <vt:lpstr>표지!Print_Area</vt:lpstr>
      <vt:lpstr>신흥리.조!Print_Titles</vt:lpstr>
      <vt:lpstr>원촌리.조!Print_Titles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ay20130410</dc:creator>
  <cp:lastModifiedBy>USER</cp:lastModifiedBy>
  <cp:lastPrinted>2020-05-25T09:30:01Z</cp:lastPrinted>
  <dcterms:created xsi:type="dcterms:W3CDTF">2014-04-09T11:01:56Z</dcterms:created>
  <dcterms:modified xsi:type="dcterms:W3CDTF">2020-06-18T04:12:07Z</dcterms:modified>
</cp:coreProperties>
</file>