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28680" yWindow="-120" windowWidth="29040" windowHeight="15840" firstSheet="1" activeTab="1"/>
  </bookViews>
  <sheets>
    <sheet name="표지_복지관" sheetId="26" r:id="rId1"/>
    <sheet name="표지 복지관" sheetId="40" r:id="rId2"/>
    <sheet name="예산총칙" sheetId="17" r:id="rId3"/>
    <sheet name="복지관_총괄표" sheetId="24" r:id="rId4"/>
    <sheet name="복지관_세입내역표" sheetId="15" r:id="rId5"/>
    <sheet name="복지관_세출내역표" sheetId="23" r:id="rId6"/>
    <sheet name="표지_재가" sheetId="39" r:id="rId7"/>
    <sheet name="예산총칙_재가" sheetId="38" r:id="rId8"/>
    <sheet name="재가_총괄표" sheetId="35" r:id="rId9"/>
    <sheet name="재가_세입내역표" sheetId="36" r:id="rId10"/>
    <sheet name="재가_세출내역표" sheetId="37" r:id="rId11"/>
  </sheets>
  <definedNames>
    <definedName name="_xlnm.Print_Area" localSheetId="4">복지관_세입내역표!$A$1:$P$73</definedName>
    <definedName name="_xlnm.Print_Area" localSheetId="5">복지관_세출내역표!$A$1:$Q$634</definedName>
    <definedName name="_xlnm.Print_Area" localSheetId="3">복지관_총괄표!$A$1:$H$20</definedName>
    <definedName name="_xlnm.Print_Area" localSheetId="2">예산총칙!$A$1:$E$10</definedName>
    <definedName name="_xlnm.Print_Area" localSheetId="9">재가_세입내역표!$A$1:$P$34</definedName>
    <definedName name="_xlnm.Print_Area" localSheetId="10">재가_세출내역표!$A$1:$T$108</definedName>
    <definedName name="_xlnm.Print_Area" localSheetId="0">표지_복지관!$A$1:$H$9</definedName>
    <definedName name="_xlnm.Print_Area" localSheetId="6">표지_재가!$A$1:$H$9</definedName>
    <definedName name="_xlnm.Print_Titles" localSheetId="4">복지관_세입내역표!$2:$4</definedName>
    <definedName name="_xlnm.Print_Titles" localSheetId="5">복지관_세출내역표!$3:$5</definedName>
    <definedName name="_xlnm.Print_Titles" localSheetId="10">재가_세출내역표!$3:$5</definedName>
  </definedNames>
  <calcPr calcId="152511"/>
</workbook>
</file>

<file path=xl/calcChain.xml><?xml version="1.0" encoding="utf-8"?>
<calcChain xmlns="http://schemas.openxmlformats.org/spreadsheetml/2006/main">
  <c r="F92" i="37" l="1"/>
  <c r="D92" i="37" s="1"/>
  <c r="F82" i="37"/>
  <c r="E82" i="37"/>
  <c r="F44" i="37"/>
  <c r="E44" i="37"/>
  <c r="E43" i="37" s="1"/>
  <c r="E42" i="37" s="1"/>
  <c r="D9" i="37"/>
  <c r="D8" i="37"/>
  <c r="D7" i="37"/>
  <c r="D6" i="37"/>
  <c r="E618" i="23"/>
  <c r="E617" i="23" s="1"/>
  <c r="F619" i="23"/>
  <c r="F618" i="23" s="1"/>
  <c r="F617" i="23" s="1"/>
  <c r="F605" i="23"/>
  <c r="F588" i="23"/>
  <c r="E588" i="23"/>
  <c r="F579" i="23"/>
  <c r="E579" i="23"/>
  <c r="F522" i="23"/>
  <c r="E502" i="23"/>
  <c r="F471" i="23"/>
  <c r="F433" i="23"/>
  <c r="E433" i="23"/>
  <c r="F420" i="23"/>
  <c r="F369" i="23"/>
  <c r="E369" i="23"/>
  <c r="F337" i="23"/>
  <c r="E337" i="23"/>
  <c r="F330" i="23"/>
  <c r="E279" i="23"/>
  <c r="F161" i="23"/>
  <c r="E161" i="23"/>
  <c r="E152" i="23" s="1"/>
  <c r="E151" i="23" s="1"/>
  <c r="E6" i="23" s="1"/>
  <c r="F175" i="23"/>
  <c r="F152" i="23" s="1"/>
  <c r="F151" i="23" s="1"/>
  <c r="F6" i="23" s="1"/>
  <c r="E175" i="23"/>
  <c r="F133" i="23"/>
  <c r="E133" i="23"/>
  <c r="F43" i="37" l="1"/>
  <c r="D43" i="37" s="1"/>
  <c r="D44" i="37"/>
  <c r="F42" i="37" l="1"/>
  <c r="D42" i="37" s="1"/>
  <c r="Q56" i="23"/>
  <c r="Q331" i="23"/>
  <c r="S8" i="23" l="1"/>
  <c r="T8" i="23"/>
  <c r="U8" i="23"/>
  <c r="V8" i="23"/>
  <c r="W8" i="23"/>
  <c r="X8" i="23"/>
  <c r="R8" i="23"/>
  <c r="P11" i="15" l="1"/>
  <c r="Q178" i="23" l="1"/>
  <c r="Q179" i="23"/>
  <c r="Q180" i="23"/>
  <c r="Q177" i="23"/>
  <c r="W8" i="15" l="1"/>
  <c r="U8" i="37" l="1"/>
  <c r="Y8" i="37" s="1"/>
  <c r="T94" i="37" l="1"/>
  <c r="T93" i="37"/>
  <c r="T92" i="37" s="1"/>
  <c r="T91" i="37"/>
  <c r="T90" i="37" s="1"/>
  <c r="T88" i="37"/>
  <c r="T87" i="37"/>
  <c r="T84" i="37"/>
  <c r="T83" i="37" s="1"/>
  <c r="T81" i="37"/>
  <c r="T80" i="37"/>
  <c r="T79" i="37"/>
  <c r="T76" i="37"/>
  <c r="T75" i="37"/>
  <c r="T72" i="37"/>
  <c r="T71" i="37"/>
  <c r="T70" i="37"/>
  <c r="T64" i="37"/>
  <c r="T65" i="37"/>
  <c r="T66" i="37"/>
  <c r="T67" i="37"/>
  <c r="T63" i="37"/>
  <c r="T60" i="37"/>
  <c r="T59" i="37"/>
  <c r="T58" i="37"/>
  <c r="T55" i="37"/>
  <c r="T54" i="37"/>
  <c r="T51" i="37"/>
  <c r="T50" i="37"/>
  <c r="T47" i="37"/>
  <c r="T46" i="37"/>
  <c r="T78" i="37" l="1"/>
  <c r="T82" i="37"/>
  <c r="T74" i="37"/>
  <c r="T69" i="37"/>
  <c r="T57" i="37"/>
  <c r="T53" i="37"/>
  <c r="T49" i="37"/>
  <c r="T45" i="37"/>
  <c r="Q622" i="23" l="1"/>
  <c r="T3" i="15"/>
  <c r="U14" i="15"/>
  <c r="U6" i="15"/>
  <c r="T108" i="37" l="1"/>
  <c r="T106" i="37"/>
  <c r="T20" i="37"/>
  <c r="T21" i="37"/>
  <c r="T22" i="37"/>
  <c r="T23" i="37"/>
  <c r="T19" i="37"/>
  <c r="D108" i="37" l="1"/>
  <c r="P67" i="15" l="1"/>
  <c r="Q501" i="23" l="1"/>
  <c r="Q500" i="23" s="1"/>
  <c r="Q368" i="23"/>
  <c r="Q367" i="23" s="1"/>
  <c r="Q148" i="23"/>
  <c r="Q147" i="23"/>
  <c r="Q626" i="23" l="1"/>
  <c r="Q627" i="23"/>
  <c r="Q628" i="23"/>
  <c r="Q629" i="23"/>
  <c r="Q630" i="23"/>
  <c r="Q631" i="23"/>
  <c r="Q632" i="23"/>
  <c r="Q633" i="23"/>
  <c r="Q634" i="23"/>
  <c r="Q625" i="23"/>
  <c r="P49" i="15"/>
  <c r="D49" i="15" s="1"/>
  <c r="Q624" i="23" l="1"/>
  <c r="Q619" i="23"/>
  <c r="D619" i="23" s="1"/>
  <c r="X3" i="15" l="1"/>
  <c r="Q604" i="23" l="1"/>
  <c r="Q603" i="23" s="1"/>
  <c r="Q497" i="23" l="1"/>
  <c r="Q498" i="23"/>
  <c r="Q496" i="23"/>
  <c r="Q495" i="23" l="1"/>
  <c r="Q108" i="23" l="1"/>
  <c r="Q95" i="23"/>
  <c r="P34" i="15" l="1"/>
  <c r="Q432" i="23" l="1"/>
  <c r="Q431" i="23" s="1"/>
  <c r="Q59" i="23" l="1"/>
  <c r="Q493" i="23" l="1"/>
  <c r="Q492" i="23" s="1"/>
  <c r="Q601" i="23" l="1"/>
  <c r="Q600" i="23" s="1"/>
  <c r="Q616" i="23"/>
  <c r="Q615" i="23" s="1"/>
  <c r="Q150" i="23" l="1"/>
  <c r="Q149" i="23"/>
  <c r="Q146" i="23"/>
  <c r="Q145" i="23"/>
  <c r="Q144" i="23"/>
  <c r="Q143" i="23"/>
  <c r="Q142" i="23"/>
  <c r="Q141" i="23"/>
  <c r="Q139" i="23"/>
  <c r="Q138" i="23"/>
  <c r="Q136" i="23"/>
  <c r="Q135" i="23"/>
  <c r="Q131" i="23"/>
  <c r="Q130" i="23"/>
  <c r="Q129" i="23"/>
  <c r="Q128" i="23"/>
  <c r="Q127" i="23"/>
  <c r="Q125" i="23"/>
  <c r="Q124" i="23"/>
  <c r="Q122" i="23"/>
  <c r="Q121" i="23"/>
  <c r="Q120" i="23"/>
  <c r="Q119" i="23"/>
  <c r="Q118" i="23"/>
  <c r="Q116" i="23"/>
  <c r="Q115" i="23"/>
  <c r="Q114" i="23"/>
  <c r="Q113" i="23"/>
  <c r="Q112" i="23"/>
  <c r="Q111" i="23"/>
  <c r="Q110" i="23"/>
  <c r="Q109" i="23"/>
  <c r="Q106" i="23"/>
  <c r="Q105" i="23"/>
  <c r="Q104" i="23"/>
  <c r="Q103" i="23"/>
  <c r="Q102" i="23"/>
  <c r="Q101" i="23"/>
  <c r="Q100" i="23"/>
  <c r="Q99" i="23"/>
  <c r="Q97" i="23"/>
  <c r="Q96" i="23"/>
  <c r="Q94" i="23"/>
  <c r="Q93" i="23"/>
  <c r="Q92" i="23"/>
  <c r="Q91" i="23"/>
  <c r="Q90" i="23"/>
  <c r="Q89" i="23"/>
  <c r="Q88" i="23"/>
  <c r="Q86" i="23"/>
  <c r="Q85" i="23"/>
  <c r="Q82" i="23"/>
  <c r="Q78" i="23"/>
  <c r="Q77" i="23" s="1"/>
  <c r="Q76" i="23"/>
  <c r="Q73" i="23"/>
  <c r="Q72" i="23" s="1"/>
  <c r="Q71" i="23"/>
  <c r="Q70" i="23"/>
  <c r="Q69" i="23"/>
  <c r="Q68" i="23"/>
  <c r="Q67" i="23"/>
  <c r="Q65" i="23"/>
  <c r="Q64" i="23" s="1"/>
  <c r="Q61" i="23"/>
  <c r="Q60" i="23"/>
  <c r="Q57" i="23"/>
  <c r="Q54" i="23"/>
  <c r="Q53" i="23"/>
  <c r="Q50" i="23"/>
  <c r="Q49" i="23"/>
  <c r="Q47" i="23"/>
  <c r="Q46" i="23"/>
  <c r="Q45" i="23"/>
  <c r="Q44" i="23"/>
  <c r="Q43" i="23"/>
  <c r="Q42" i="23"/>
  <c r="Q41" i="23"/>
  <c r="Q40" i="23"/>
  <c r="Q39" i="23"/>
  <c r="Q38" i="23"/>
  <c r="Q37" i="23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137" i="23" l="1"/>
  <c r="Q84" i="23"/>
  <c r="Q75" i="23"/>
  <c r="Q140" i="23"/>
  <c r="Q123" i="23"/>
  <c r="Q52" i="23"/>
  <c r="Q98" i="23"/>
  <c r="Q126" i="23"/>
  <c r="Q79" i="23"/>
  <c r="Q107" i="23"/>
  <c r="Q134" i="23"/>
  <c r="Q87" i="23"/>
  <c r="Q9" i="23"/>
  <c r="Q66" i="23"/>
  <c r="Q117" i="23"/>
  <c r="Q48" i="23" l="1"/>
  <c r="D9" i="23"/>
  <c r="T44" i="37" l="1"/>
  <c r="D82" i="37" l="1"/>
  <c r="Q595" i="23"/>
  <c r="Q594" i="23"/>
  <c r="Q593" i="23"/>
  <c r="Q608" i="23"/>
  <c r="Q607" i="23"/>
  <c r="Q606" i="23"/>
  <c r="Q521" i="23"/>
  <c r="Q520" i="23" s="1"/>
  <c r="Q516" i="23"/>
  <c r="Q511" i="23"/>
  <c r="Q503" i="23"/>
  <c r="Q592" i="23" l="1"/>
  <c r="Q605" i="23"/>
  <c r="Q502" i="23"/>
  <c r="Q578" i="23"/>
  <c r="Q577" i="23"/>
  <c r="Q574" i="23"/>
  <c r="Q573" i="23"/>
  <c r="Q572" i="23"/>
  <c r="Q571" i="23"/>
  <c r="Q570" i="23"/>
  <c r="Q569" i="23"/>
  <c r="Q568" i="23"/>
  <c r="Q565" i="23"/>
  <c r="Q564" i="23" s="1"/>
  <c r="Q562" i="23"/>
  <c r="Q561" i="23"/>
  <c r="Q558" i="23"/>
  <c r="Q557" i="23"/>
  <c r="Q556" i="23"/>
  <c r="Q555" i="23"/>
  <c r="Q554" i="23"/>
  <c r="Q544" i="23"/>
  <c r="Q543" i="23"/>
  <c r="Q542" i="23"/>
  <c r="H538" i="23"/>
  <c r="Q538" i="23" s="1"/>
  <c r="H537" i="23"/>
  <c r="Q537" i="23" s="1"/>
  <c r="H536" i="23"/>
  <c r="Q536" i="23" s="1"/>
  <c r="H539" i="23" s="1"/>
  <c r="Q539" i="23" s="1"/>
  <c r="H535" i="23"/>
  <c r="Q535" i="23" s="1"/>
  <c r="Q532" i="23"/>
  <c r="Q530" i="23"/>
  <c r="Q529" i="23"/>
  <c r="Q528" i="23"/>
  <c r="Q524" i="23"/>
  <c r="Q419" i="23"/>
  <c r="Q418" i="23"/>
  <c r="Q417" i="23"/>
  <c r="Q416" i="23"/>
  <c r="Q413" i="23"/>
  <c r="Q412" i="23"/>
  <c r="Q411" i="23"/>
  <c r="Q408" i="23"/>
  <c r="Q407" i="23"/>
  <c r="Q406" i="23"/>
  <c r="Q403" i="23"/>
  <c r="Q402" i="23" s="1"/>
  <c r="Q400" i="23"/>
  <c r="Q399" i="23" s="1"/>
  <c r="Q397" i="23"/>
  <c r="Q396" i="23"/>
  <c r="Q395" i="23"/>
  <c r="Q392" i="23"/>
  <c r="Q391" i="23"/>
  <c r="Q390" i="23"/>
  <c r="Q387" i="23"/>
  <c r="Q386" i="23"/>
  <c r="Q383" i="23"/>
  <c r="Q382" i="23" s="1"/>
  <c r="Q380" i="23"/>
  <c r="Q379" i="23"/>
  <c r="Q378" i="23"/>
  <c r="Q375" i="23"/>
  <c r="Q374" i="23"/>
  <c r="Q371" i="23"/>
  <c r="Q370" i="23" s="1"/>
  <c r="D605" i="23" l="1"/>
  <c r="Q576" i="23"/>
  <c r="Q394" i="23"/>
  <c r="Q377" i="23"/>
  <c r="Q389" i="23"/>
  <c r="Q410" i="23"/>
  <c r="Q373" i="23"/>
  <c r="Q405" i="23"/>
  <c r="Q385" i="23"/>
  <c r="Q523" i="23"/>
  <c r="H545" i="23"/>
  <c r="H550" i="23" s="1"/>
  <c r="Q550" i="23" s="1"/>
  <c r="Q560" i="23"/>
  <c r="Q567" i="23"/>
  <c r="Q415" i="23"/>
  <c r="Q553" i="23"/>
  <c r="Q369" i="23" l="1"/>
  <c r="H549" i="23"/>
  <c r="Q549" i="23" s="1"/>
  <c r="H547" i="23"/>
  <c r="Q547" i="23" s="1"/>
  <c r="Q545" i="23"/>
  <c r="H548" i="23"/>
  <c r="Q548" i="23" s="1"/>
  <c r="H551" i="23" s="1"/>
  <c r="Q551" i="23" s="1"/>
  <c r="Q541" i="23" l="1"/>
  <c r="Q522" i="23" l="1"/>
  <c r="D522" i="23" s="1"/>
  <c r="Q338" i="23"/>
  <c r="Q365" i="23"/>
  <c r="Q364" i="23"/>
  <c r="Q363" i="23"/>
  <c r="Q360" i="23"/>
  <c r="Q359" i="23" s="1"/>
  <c r="Q357" i="23"/>
  <c r="Q356" i="23" s="1"/>
  <c r="Q362" i="23" l="1"/>
  <c r="Q352" i="23"/>
  <c r="Q348" i="23"/>
  <c r="Q344" i="23"/>
  <c r="Q325" i="23"/>
  <c r="Q320" i="23"/>
  <c r="Q315" i="23"/>
  <c r="Q310" i="23"/>
  <c r="Q305" i="23"/>
  <c r="Q300" i="23"/>
  <c r="Q295" i="23"/>
  <c r="Q291" i="23"/>
  <c r="Q290" i="23" s="1"/>
  <c r="Q285" i="23"/>
  <c r="Q280" i="23"/>
  <c r="Q270" i="23"/>
  <c r="Q264" i="23"/>
  <c r="Q259" i="23"/>
  <c r="Q256" i="23"/>
  <c r="Q253" i="23"/>
  <c r="Q250" i="23"/>
  <c r="Q247" i="23"/>
  <c r="Q244" i="23"/>
  <c r="Q240" i="23"/>
  <c r="Q236" i="23"/>
  <c r="Q232" i="23"/>
  <c r="Q228" i="23"/>
  <c r="Q224" i="23"/>
  <c r="Q219" i="23"/>
  <c r="Q214" i="23"/>
  <c r="Q209" i="23"/>
  <c r="Q204" i="23"/>
  <c r="Q200" i="23"/>
  <c r="Q193" i="23"/>
  <c r="Q188" i="23"/>
  <c r="Q176" i="23"/>
  <c r="Q337" i="23" l="1"/>
  <c r="Q279" i="23"/>
  <c r="Q335" i="23"/>
  <c r="Q278" i="23"/>
  <c r="Q277" i="23"/>
  <c r="Q162" i="23"/>
  <c r="Q169" i="23"/>
  <c r="Q158" i="23"/>
  <c r="Q154" i="23"/>
  <c r="Q153" i="23" l="1"/>
  <c r="D153" i="23" s="1"/>
  <c r="Q330" i="23"/>
  <c r="Q276" i="23"/>
  <c r="Q161" i="23"/>
  <c r="Q175" i="23" l="1"/>
  <c r="Q456" i="23" l="1"/>
  <c r="Q598" i="23"/>
  <c r="Q597" i="23" s="1"/>
  <c r="Q467" i="23" l="1"/>
  <c r="Q466" i="23"/>
  <c r="Q460" i="23"/>
  <c r="Q450" i="23"/>
  <c r="Q439" i="23"/>
  <c r="Q440" i="23"/>
  <c r="Q441" i="23"/>
  <c r="Q438" i="23"/>
  <c r="Q436" i="23"/>
  <c r="Q435" i="23"/>
  <c r="Q445" i="23"/>
  <c r="Q446" i="23"/>
  <c r="Q447" i="23"/>
  <c r="Q448" i="23"/>
  <c r="Q444" i="23"/>
  <c r="Q465" i="23" l="1"/>
  <c r="Q443" i="23"/>
  <c r="Q477" i="23"/>
  <c r="Q476" i="23"/>
  <c r="Q475" i="23" l="1"/>
  <c r="Q587" i="23"/>
  <c r="Q586" i="23" s="1"/>
  <c r="Q584" i="23"/>
  <c r="Q583" i="23" s="1"/>
  <c r="Q463" i="23"/>
  <c r="Q462" i="23" s="1"/>
  <c r="Q422" i="23"/>
  <c r="Q490" i="23" l="1"/>
  <c r="Q489" i="23"/>
  <c r="Q486" i="23"/>
  <c r="Q485" i="23" s="1"/>
  <c r="Q483" i="23"/>
  <c r="Q482" i="23"/>
  <c r="Q481" i="23"/>
  <c r="Q480" i="23"/>
  <c r="Q473" i="23"/>
  <c r="Q472" i="23" l="1"/>
  <c r="Q479" i="23"/>
  <c r="Q488" i="23"/>
  <c r="Q437" i="23"/>
  <c r="Q421" i="23"/>
  <c r="Q426" i="23"/>
  <c r="Q425" i="23"/>
  <c r="Q429" i="23"/>
  <c r="Q428" i="23" s="1"/>
  <c r="Q459" i="23"/>
  <c r="Q470" i="23"/>
  <c r="Q469" i="23" s="1"/>
  <c r="Q453" i="23"/>
  <c r="Q471" i="23" l="1"/>
  <c r="Q455" i="23"/>
  <c r="Q452" i="23"/>
  <c r="Q424" i="23"/>
  <c r="Q434" i="23"/>
  <c r="Q590" i="23"/>
  <c r="Q589" i="23" s="1"/>
  <c r="Q581" i="23"/>
  <c r="Q580" i="23" s="1"/>
  <c r="Q588" i="23" l="1"/>
  <c r="D588" i="23" s="1"/>
  <c r="Q420" i="23"/>
  <c r="Q433" i="23"/>
  <c r="Q579" i="23"/>
  <c r="Q152" i="23" l="1"/>
  <c r="Q151" i="23" s="1"/>
  <c r="P40" i="15" l="1"/>
  <c r="P35" i="15" l="1"/>
  <c r="P17" i="36" l="1"/>
  <c r="P28" i="36" l="1"/>
  <c r="P16" i="15" l="1"/>
  <c r="P60" i="15"/>
  <c r="D60" i="15" s="1"/>
  <c r="P20" i="15"/>
  <c r="P19" i="15" s="1"/>
  <c r="P66" i="15"/>
  <c r="P50" i="15"/>
  <c r="D50" i="15" s="1"/>
  <c r="P51" i="15"/>
  <c r="D51" i="15" s="1"/>
  <c r="P52" i="15"/>
  <c r="D52" i="15" s="1"/>
  <c r="P53" i="15"/>
  <c r="D53" i="15" s="1"/>
  <c r="P54" i="15"/>
  <c r="D54" i="15" s="1"/>
  <c r="P55" i="15"/>
  <c r="D55" i="15" s="1"/>
  <c r="P56" i="15"/>
  <c r="D56" i="15" s="1"/>
  <c r="P57" i="15"/>
  <c r="D57" i="15" s="1"/>
  <c r="P58" i="15"/>
  <c r="D58" i="15" s="1"/>
  <c r="P59" i="15"/>
  <c r="D59" i="15" s="1"/>
  <c r="P61" i="15"/>
  <c r="P62" i="15"/>
  <c r="D62" i="15" s="1"/>
  <c r="P63" i="15"/>
  <c r="D63" i="15" s="1"/>
  <c r="P39" i="15"/>
  <c r="P38" i="15" s="1"/>
  <c r="D38" i="15" s="1"/>
  <c r="D61" i="15" l="1"/>
  <c r="P29" i="36" l="1"/>
  <c r="D29" i="36" s="1"/>
  <c r="D624" i="23"/>
  <c r="P27" i="36" l="1"/>
  <c r="P26" i="36" l="1"/>
  <c r="D26" i="36" s="1"/>
  <c r="D25" i="36" s="1"/>
  <c r="D24" i="36" s="1"/>
  <c r="D27" i="36"/>
  <c r="X4" i="15"/>
  <c r="X5" i="15" s="1"/>
  <c r="P34" i="36"/>
  <c r="C16" i="35" l="1"/>
  <c r="C17" i="35"/>
  <c r="P65" i="15"/>
  <c r="D64" i="15" s="1"/>
  <c r="P72" i="15" l="1"/>
  <c r="P33" i="15" l="1"/>
  <c r="P31" i="15" s="1"/>
  <c r="P16" i="36" l="1"/>
  <c r="P25" i="15" l="1"/>
  <c r="T14" i="37" l="1"/>
  <c r="T15" i="37" l="1"/>
  <c r="T12" i="37"/>
  <c r="P15" i="15" l="1"/>
  <c r="R15" i="15" l="1"/>
  <c r="U15" i="15" s="1"/>
  <c r="T11" i="37"/>
  <c r="T13" i="37"/>
  <c r="T10" i="37" l="1"/>
  <c r="D77" i="23" l="1"/>
  <c r="D279" i="23" l="1"/>
  <c r="D161" i="23" l="1"/>
  <c r="D433" i="23"/>
  <c r="D502" i="23"/>
  <c r="R97" i="39" l="1"/>
  <c r="T107" i="37"/>
  <c r="T102" i="37"/>
  <c r="T105" i="37" l="1"/>
  <c r="D104" i="37" s="1"/>
  <c r="D103" i="37" s="1"/>
  <c r="G18" i="35" s="1"/>
  <c r="D101" i="37"/>
  <c r="P22" i="36"/>
  <c r="P15" i="36"/>
  <c r="P14" i="36" s="1"/>
  <c r="P21" i="36" l="1"/>
  <c r="D21" i="36" s="1"/>
  <c r="D14" i="36"/>
  <c r="D100" i="37"/>
  <c r="D99" i="37" l="1"/>
  <c r="G17" i="35" s="1"/>
  <c r="P13" i="15" l="1"/>
  <c r="D13" i="15" s="1"/>
  <c r="P41" i="15" l="1"/>
  <c r="P37" i="15" s="1"/>
  <c r="P14" i="15"/>
  <c r="P44" i="15"/>
  <c r="D44" i="15" l="1"/>
  <c r="R44" i="15"/>
  <c r="U44" i="15" s="1"/>
  <c r="D41" i="15"/>
  <c r="D37" i="15" s="1"/>
  <c r="D616" i="23"/>
  <c r="P71" i="15" l="1"/>
  <c r="P64" i="15"/>
  <c r="P32" i="15"/>
  <c r="P24" i="15"/>
  <c r="P26" i="15"/>
  <c r="P27" i="15"/>
  <c r="P28" i="15"/>
  <c r="P29" i="15"/>
  <c r="P30" i="15"/>
  <c r="D13" i="36"/>
  <c r="D12" i="36" s="1"/>
  <c r="D7" i="36"/>
  <c r="D6" i="36" s="1"/>
  <c r="D615" i="23"/>
  <c r="D614" i="23" s="1"/>
  <c r="D618" i="23"/>
  <c r="P9" i="15"/>
  <c r="D9" i="15" s="1"/>
  <c r="P10" i="15"/>
  <c r="P12" i="15"/>
  <c r="D15" i="15"/>
  <c r="R97" i="26"/>
  <c r="P73" i="15"/>
  <c r="D12" i="15" l="1"/>
  <c r="D8" i="15" s="1"/>
  <c r="D23" i="15"/>
  <c r="D617" i="23"/>
  <c r="G19" i="24" s="1"/>
  <c r="P48" i="15"/>
  <c r="D48" i="15" s="1"/>
  <c r="P23" i="15"/>
  <c r="R21" i="15" s="1"/>
  <c r="U21" i="15" s="1"/>
  <c r="P8" i="15"/>
  <c r="D75" i="23"/>
  <c r="D87" i="23"/>
  <c r="D31" i="15"/>
  <c r="P36" i="15"/>
  <c r="R36" i="15" s="1"/>
  <c r="U36" i="15" s="1"/>
  <c r="P70" i="15"/>
  <c r="D79" i="23"/>
  <c r="D123" i="23"/>
  <c r="D137" i="23"/>
  <c r="D34" i="36"/>
  <c r="D20" i="36"/>
  <c r="D613" i="23"/>
  <c r="G18" i="24" s="1"/>
  <c r="D43" i="15"/>
  <c r="C9" i="35" l="1"/>
  <c r="C10" i="35"/>
  <c r="R3" i="15"/>
  <c r="R70" i="15"/>
  <c r="U70" i="15" s="1"/>
  <c r="D70" i="15"/>
  <c r="D7" i="15"/>
  <c r="D6" i="15" s="1"/>
  <c r="C8" i="24" s="1"/>
  <c r="D330" i="23"/>
  <c r="D22" i="15"/>
  <c r="D21" i="15" s="1"/>
  <c r="D471" i="23"/>
  <c r="D175" i="23"/>
  <c r="D337" i="23"/>
  <c r="D46" i="15"/>
  <c r="D369" i="23"/>
  <c r="D74" i="23"/>
  <c r="D84" i="23"/>
  <c r="D140" i="23"/>
  <c r="D126" i="23"/>
  <c r="D98" i="23"/>
  <c r="D107" i="23"/>
  <c r="D72" i="23"/>
  <c r="D134" i="23"/>
  <c r="D117" i="23"/>
  <c r="D36" i="15"/>
  <c r="D579" i="23"/>
  <c r="D31" i="36"/>
  <c r="D19" i="36"/>
  <c r="D42" i="15"/>
  <c r="C13" i="35" l="1"/>
  <c r="C12" i="35"/>
  <c r="D69" i="15"/>
  <c r="G9" i="24"/>
  <c r="C7" i="24"/>
  <c r="U3" i="15"/>
  <c r="C17" i="24"/>
  <c r="C18" i="24"/>
  <c r="C13" i="24"/>
  <c r="C14" i="24"/>
  <c r="C11" i="24"/>
  <c r="C12" i="24"/>
  <c r="C15" i="24"/>
  <c r="C16" i="24"/>
  <c r="D420" i="23"/>
  <c r="D83" i="23"/>
  <c r="G10" i="24" s="1"/>
  <c r="D133" i="23"/>
  <c r="D30" i="36"/>
  <c r="D5" i="36" s="1"/>
  <c r="D68" i="15" l="1"/>
  <c r="D5" i="15" s="1"/>
  <c r="W4" i="15" s="1"/>
  <c r="W5" i="15" s="1"/>
  <c r="C19" i="24"/>
  <c r="C18" i="35"/>
  <c r="C6" i="35"/>
  <c r="C5" i="38" s="1"/>
  <c r="D152" i="23"/>
  <c r="D132" i="23"/>
  <c r="G11" i="24" s="1"/>
  <c r="C6" i="24" l="1"/>
  <c r="C5" i="17" s="1"/>
  <c r="G13" i="35"/>
  <c r="G12" i="35"/>
  <c r="D10" i="37"/>
  <c r="D151" i="23" l="1"/>
  <c r="G13" i="24" s="1"/>
  <c r="G12" i="24" s="1"/>
  <c r="T17" i="37" l="1"/>
  <c r="T16" i="37" l="1"/>
  <c r="D16" i="37"/>
  <c r="T18" i="37" l="1"/>
  <c r="D18" i="37"/>
  <c r="G8" i="35" l="1"/>
  <c r="G6" i="35" l="1"/>
  <c r="G7" i="35"/>
  <c r="D48" i="23" l="1"/>
  <c r="D64" i="23" l="1"/>
  <c r="D66" i="23" l="1"/>
  <c r="D8" i="23" s="1"/>
  <c r="G8" i="24" s="1"/>
  <c r="G7" i="24" s="1"/>
  <c r="G6" i="24" s="1"/>
  <c r="D7" i="23" l="1"/>
  <c r="D6" i="23" s="1"/>
</calcChain>
</file>

<file path=xl/sharedStrings.xml><?xml version="1.0" encoding="utf-8"?>
<sst xmlns="http://schemas.openxmlformats.org/spreadsheetml/2006/main" count="2975" uniqueCount="856">
  <si>
    <t>=</t>
  </si>
  <si>
    <t>(단위 : 천원)</t>
    <phoneticPr fontId="2" type="noConversion"/>
  </si>
  <si>
    <t>예    산    총    칙</t>
    <phoneticPr fontId="2" type="noConversion"/>
  </si>
  <si>
    <t>회계별</t>
    <phoneticPr fontId="2" type="noConversion"/>
  </si>
  <si>
    <t>일반회계</t>
    <phoneticPr fontId="2" type="noConversion"/>
  </si>
  <si>
    <t>합    계</t>
    <phoneticPr fontId="2" type="noConversion"/>
  </si>
  <si>
    <t>×</t>
  </si>
  <si>
    <t>월</t>
    <phoneticPr fontId="2" type="noConversion"/>
  </si>
  <si>
    <t>원</t>
  </si>
  <si>
    <t>과  목</t>
    <phoneticPr fontId="2" type="noConversion"/>
  </si>
  <si>
    <t>산          출          내          역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</si>
  <si>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</si>
  <si>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</si>
  <si>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</si>
  <si>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06 전입금</t>
    <phoneticPr fontId="2" type="noConversion"/>
  </si>
  <si>
    <t>61  전입금</t>
    <phoneticPr fontId="2" type="noConversion"/>
  </si>
  <si>
    <t>611  법인전입금</t>
    <phoneticPr fontId="2" type="noConversion"/>
  </si>
  <si>
    <t>07  이월금</t>
    <phoneticPr fontId="2" type="noConversion"/>
  </si>
  <si>
    <t>71  이월금</t>
    <phoneticPr fontId="2" type="noConversion"/>
  </si>
  <si>
    <t>711  전년도이월금</t>
    <phoneticPr fontId="2" type="noConversion"/>
  </si>
  <si>
    <t>08 잡수입</t>
    <phoneticPr fontId="2" type="noConversion"/>
  </si>
  <si>
    <t>81  잡수입</t>
    <phoneticPr fontId="2" type="noConversion"/>
  </si>
  <si>
    <t>812  예금이자수입</t>
    <phoneticPr fontId="2" type="noConversion"/>
  </si>
  <si>
    <t>813  기타잡수입</t>
    <phoneticPr fontId="2" type="noConversion"/>
  </si>
  <si>
    <t>(단위 : 천원/산출내역:원)</t>
    <phoneticPr fontId="2" type="noConversion"/>
  </si>
  <si>
    <t>과  목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</si>
  <si>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</si>
  <si>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</si>
  <si>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</si>
  <si>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총계</t>
    <phoneticPr fontId="2" type="noConversion"/>
  </si>
  <si>
    <t>01  사 무 비</t>
    <phoneticPr fontId="2" type="noConversion"/>
  </si>
  <si>
    <t>11  인 건 비</t>
    <phoneticPr fontId="2" type="noConversion"/>
  </si>
  <si>
    <t>115  퇴직적립금</t>
    <phoneticPr fontId="2" type="noConversion"/>
  </si>
  <si>
    <t>12  업무추진비</t>
    <phoneticPr fontId="2" type="noConversion"/>
  </si>
  <si>
    <t>121  기관운영비</t>
    <phoneticPr fontId="2" type="noConversion"/>
  </si>
  <si>
    <t>122  직책보조비</t>
    <phoneticPr fontId="2" type="noConversion"/>
  </si>
  <si>
    <t>123  회의비</t>
    <phoneticPr fontId="2" type="noConversion"/>
  </si>
  <si>
    <t>13  운영비</t>
    <phoneticPr fontId="2" type="noConversion"/>
  </si>
  <si>
    <t xml:space="preserve">131  여비 </t>
    <phoneticPr fontId="2" type="noConversion"/>
  </si>
  <si>
    <t>132  수용비 및 수수료</t>
    <phoneticPr fontId="2" type="noConversion"/>
  </si>
  <si>
    <t>133  공공요금</t>
    <phoneticPr fontId="2" type="noConversion"/>
  </si>
  <si>
    <t>134  제세공과금</t>
    <phoneticPr fontId="2" type="noConversion"/>
  </si>
  <si>
    <t>135  차량비</t>
    <phoneticPr fontId="2" type="noConversion"/>
  </si>
  <si>
    <t>02  재산조성비</t>
    <phoneticPr fontId="2" type="noConversion"/>
  </si>
  <si>
    <t>21  시설비</t>
    <phoneticPr fontId="2" type="noConversion"/>
  </si>
  <si>
    <t>03  사업비</t>
    <phoneticPr fontId="2" type="noConversion"/>
  </si>
  <si>
    <t xml:space="preserve">      (단위:천원)</t>
    <phoneticPr fontId="2" type="noConversion"/>
  </si>
  <si>
    <t>세                     입</t>
    <phoneticPr fontId="2" type="noConversion"/>
  </si>
  <si>
    <t>세                      출</t>
    <phoneticPr fontId="2" type="noConversion"/>
  </si>
  <si>
    <t>세출총계</t>
    <phoneticPr fontId="2" type="noConversion"/>
  </si>
  <si>
    <t>세입총계</t>
    <phoneticPr fontId="2" type="noConversion"/>
  </si>
  <si>
    <t>811  불용품매각대</t>
    <phoneticPr fontId="2" type="noConversion"/>
  </si>
  <si>
    <t>613  기타전입금</t>
    <phoneticPr fontId="2" type="noConversion"/>
  </si>
  <si>
    <t>712  전년도이월금(후원금)</t>
    <phoneticPr fontId="2" type="noConversion"/>
  </si>
  <si>
    <t>137  기타운영비</t>
    <phoneticPr fontId="2" type="noConversion"/>
  </si>
  <si>
    <t>01  사업수입</t>
    <phoneticPr fontId="2" type="noConversion"/>
  </si>
  <si>
    <t>11  사업수입</t>
    <phoneticPr fontId="2" type="noConversion"/>
  </si>
  <si>
    <t>03  보조금수입</t>
    <phoneticPr fontId="2" type="noConversion"/>
  </si>
  <si>
    <t>31  보조금수입</t>
    <phoneticPr fontId="2" type="noConversion"/>
  </si>
  <si>
    <t>04 후원금수입</t>
    <phoneticPr fontId="2" type="noConversion"/>
  </si>
  <si>
    <t>41  후원금수입</t>
    <phoneticPr fontId="2" type="noConversion"/>
  </si>
  <si>
    <t>411  지정후원금수입</t>
    <phoneticPr fontId="2" type="noConversion"/>
  </si>
  <si>
    <t>412  비지정후원금수입</t>
    <phoneticPr fontId="2" type="noConversion"/>
  </si>
  <si>
    <t>112  제수당</t>
    <phoneticPr fontId="2" type="noConversion"/>
  </si>
  <si>
    <t>136  연료비</t>
    <phoneticPr fontId="2" type="noConversion"/>
  </si>
  <si>
    <t>01  사업수입</t>
    <phoneticPr fontId="2" type="noConversion"/>
  </si>
  <si>
    <t>11  사업수입</t>
    <phoneticPr fontId="2" type="noConversion"/>
  </si>
  <si>
    <t>01  사무비</t>
    <phoneticPr fontId="2" type="noConversion"/>
  </si>
  <si>
    <t>11  인건비</t>
    <phoneticPr fontId="2" type="noConversion"/>
  </si>
  <si>
    <t>13  운영비</t>
    <phoneticPr fontId="2" type="noConversion"/>
  </si>
  <si>
    <t>21  시설비</t>
    <phoneticPr fontId="2" type="noConversion"/>
  </si>
  <si>
    <t>03  사업비</t>
    <phoneticPr fontId="2" type="noConversion"/>
  </si>
  <si>
    <t>31  사업비</t>
    <phoneticPr fontId="2" type="noConversion"/>
  </si>
  <si>
    <t>04  과년도 지출</t>
    <phoneticPr fontId="2" type="noConversion"/>
  </si>
  <si>
    <t>41  과년도 지출</t>
    <phoneticPr fontId="2" type="noConversion"/>
  </si>
  <si>
    <t>06  잡지출</t>
    <phoneticPr fontId="2" type="noConversion"/>
  </si>
  <si>
    <t>61  잡지출</t>
    <phoneticPr fontId="2" type="noConversion"/>
  </si>
  <si>
    <t>07  예비비 및 기타</t>
    <phoneticPr fontId="2" type="noConversion"/>
  </si>
  <si>
    <t>04  후원금수입</t>
    <phoneticPr fontId="2" type="noConversion"/>
  </si>
  <si>
    <t>06  전입금</t>
    <phoneticPr fontId="2" type="noConversion"/>
  </si>
  <si>
    <t>61  전입금</t>
    <phoneticPr fontId="2" type="noConversion"/>
  </si>
  <si>
    <t>07  이월금</t>
    <phoneticPr fontId="2" type="noConversion"/>
  </si>
  <si>
    <t>08  잡수입</t>
    <phoneticPr fontId="2" type="noConversion"/>
  </si>
  <si>
    <t>71  이월금</t>
    <phoneticPr fontId="2" type="noConversion"/>
  </si>
  <si>
    <t>세입예산은 해당 관,항,목의 예산을 초과하여 수납할 수 있으며, 내역에 명시되지 아니한 수입은 기타수입으로 조치한다.</t>
    <phoneticPr fontId="2" type="noConversion"/>
  </si>
  <si>
    <t>제3조</t>
    <phoneticPr fontId="2" type="noConversion"/>
  </si>
  <si>
    <t>제4조</t>
    <phoneticPr fontId="2" type="noConversion"/>
  </si>
  <si>
    <t>세입에 의하여 지출되는 제세공과금, 차입금에 대한 원리금의 상환은 예산을 초과하여 계리할 수 있다.</t>
    <phoneticPr fontId="2" type="noConversion"/>
  </si>
  <si>
    <t>제5조</t>
    <phoneticPr fontId="2" type="noConversion"/>
  </si>
  <si>
    <t>제6조</t>
    <phoneticPr fontId="2" type="noConversion"/>
  </si>
  <si>
    <t>기타 회계관련 규정의 개정으로 예산과목이 변경된 경우에는 당해년도 변경된 과목으로 승인된 것으로 보며, 그외 총칙에 명시되지 아니한 사항은 사회복지법인 및 사회복지시설 재무회계 규칙에 따라 집행한다.</t>
    <phoneticPr fontId="2" type="noConversion"/>
  </si>
  <si>
    <t>제1조</t>
    <phoneticPr fontId="2" type="noConversion"/>
  </si>
  <si>
    <t>비고</t>
    <phoneticPr fontId="2" type="noConversion"/>
  </si>
  <si>
    <t>원</t>
    <phoneticPr fontId="2" type="noConversion"/>
  </si>
  <si>
    <t>명</t>
    <phoneticPr fontId="2" type="noConversion"/>
  </si>
  <si>
    <t>=</t>
    <phoneticPr fontId="2" type="noConversion"/>
  </si>
  <si>
    <t>회</t>
    <phoneticPr fontId="2" type="noConversion"/>
  </si>
  <si>
    <t>211  시설비</t>
    <phoneticPr fontId="2" type="noConversion"/>
  </si>
  <si>
    <t>212  자산취득비</t>
    <phoneticPr fontId="2" type="noConversion"/>
  </si>
  <si>
    <t>213  시설장비유지비</t>
    <phoneticPr fontId="2" type="noConversion"/>
  </si>
  <si>
    <t>611  잡지출</t>
    <phoneticPr fontId="2" type="noConversion"/>
  </si>
  <si>
    <t>61  잡지출</t>
    <phoneticPr fontId="2" type="noConversion"/>
  </si>
  <si>
    <t>06  잡지출</t>
    <phoneticPr fontId="2" type="noConversion"/>
  </si>
  <si>
    <t>07  예비비 및 기타</t>
    <phoneticPr fontId="2" type="noConversion"/>
  </si>
  <si>
    <t>711  예비비</t>
    <phoneticPr fontId="2" type="noConversion"/>
  </si>
  <si>
    <t>712  반환금</t>
    <phoneticPr fontId="2" type="noConversion"/>
  </si>
  <si>
    <t>71  예비비 및 기타</t>
    <phoneticPr fontId="2" type="noConversion"/>
  </si>
  <si>
    <t>02  과년도 수입</t>
    <phoneticPr fontId="2" type="noConversion"/>
  </si>
  <si>
    <t>21  과년도 수입</t>
    <phoneticPr fontId="2" type="noConversion"/>
  </si>
  <si>
    <t>211  과년도 수입</t>
    <phoneticPr fontId="2" type="noConversion"/>
  </si>
  <si>
    <t>116  사회보험부담금</t>
    <phoneticPr fontId="2" type="noConversion"/>
  </si>
  <si>
    <t>113  일용잡급</t>
    <phoneticPr fontId="2" type="noConversion"/>
  </si>
  <si>
    <t>영동군장애인복지관</t>
    <phoneticPr fontId="2" type="noConversion"/>
  </si>
  <si>
    <t>제2조</t>
    <phoneticPr fontId="2" type="noConversion"/>
  </si>
  <si>
    <t>세출예산 성립 후 사업내용이 명시되어 수입결의한 국가 및 지방자치단체 보조금, 후원금 등은 추가경정예산 성립전이라도 먼저 집행할수 있으며, 이후 차기 추경예산에 반영하여야 한다.</t>
    <phoneticPr fontId="2" type="noConversion"/>
  </si>
  <si>
    <t>세입 경비가 부족하였을 경우에는 사회복지법인 및 사회복지시설 재무회계 규칙에 의거하여"관"간 또는 동일 관내의 "항"간 전용은 법인 이사회의 승인을 "목"간 전용은 관장의 재가를 받아 집행할 수 있다.</t>
    <phoneticPr fontId="2" type="noConversion"/>
  </si>
  <si>
    <t>311  상담사례지원사업비</t>
    <phoneticPr fontId="2" type="noConversion"/>
  </si>
  <si>
    <t xml:space="preserve">       사업비</t>
    <phoneticPr fontId="2" type="noConversion"/>
  </si>
  <si>
    <r>
      <rPr>
        <b/>
        <sz val="22"/>
        <rFont val="새굴림"/>
        <family val="1"/>
        <charset val="129"/>
      </rPr>
      <t>사단법인 한국지체장애인협회</t>
    </r>
    <r>
      <rPr>
        <b/>
        <sz val="30"/>
        <rFont val="새굴림"/>
        <family val="1"/>
        <charset val="129"/>
      </rPr>
      <t xml:space="preserve">
영동군</t>
    </r>
    <r>
      <rPr>
        <b/>
        <sz val="36"/>
        <rFont val="새굴림"/>
        <family val="1"/>
        <charset val="129"/>
      </rPr>
      <t>장애인복지관</t>
    </r>
    <phoneticPr fontId="2" type="noConversion"/>
  </si>
  <si>
    <t>원</t>
    <phoneticPr fontId="2" type="noConversion"/>
  </si>
  <si>
    <t>=</t>
    <phoneticPr fontId="2" type="noConversion"/>
  </si>
  <si>
    <t>×</t>
    <phoneticPr fontId="2" type="noConversion"/>
  </si>
  <si>
    <t>117  기타후생경비</t>
    <phoneticPr fontId="2" type="noConversion"/>
  </si>
  <si>
    <t>411  과년도지출</t>
    <phoneticPr fontId="2" type="noConversion"/>
  </si>
  <si>
    <t>41  과년도지출</t>
    <phoneticPr fontId="2" type="noConversion"/>
  </si>
  <si>
    <t>04  과년도지출</t>
    <phoneticPr fontId="2" type="noConversion"/>
  </si>
  <si>
    <t>법인전입금</t>
    <phoneticPr fontId="2" type="noConversion"/>
  </si>
  <si>
    <t>111  이용료 수입</t>
    <phoneticPr fontId="2" type="noConversion"/>
  </si>
  <si>
    <t>314  기타보조금</t>
    <phoneticPr fontId="2" type="noConversion"/>
  </si>
  <si>
    <t>313  시군구 보조금</t>
    <phoneticPr fontId="2" type="noConversion"/>
  </si>
  <si>
    <t xml:space="preserve">      지원사업비</t>
    <phoneticPr fontId="2" type="noConversion"/>
  </si>
  <si>
    <t>x</t>
    <phoneticPr fontId="2" type="noConversion"/>
  </si>
  <si>
    <t>회</t>
    <phoneticPr fontId="2" type="noConversion"/>
  </si>
  <si>
    <t>원</t>
    <phoneticPr fontId="2" type="noConversion"/>
  </si>
  <si>
    <t>월</t>
    <phoneticPr fontId="2" type="noConversion"/>
  </si>
  <si>
    <t>=</t>
    <phoneticPr fontId="2" type="noConversion"/>
  </si>
  <si>
    <t>x</t>
  </si>
  <si>
    <t>원</t>
    <phoneticPr fontId="2" type="noConversion"/>
  </si>
  <si>
    <t>=</t>
    <phoneticPr fontId="2" type="noConversion"/>
  </si>
  <si>
    <t>권</t>
    <phoneticPr fontId="2" type="noConversion"/>
  </si>
  <si>
    <t xml:space="preserve">      (단위:천원)</t>
    <phoneticPr fontId="2" type="noConversion"/>
  </si>
  <si>
    <t>세                     입</t>
    <phoneticPr fontId="2" type="noConversion"/>
  </si>
  <si>
    <t>세                      출</t>
    <phoneticPr fontId="2" type="noConversion"/>
  </si>
  <si>
    <t>관</t>
    <phoneticPr fontId="2" type="noConversion"/>
  </si>
  <si>
    <t>항</t>
    <phoneticPr fontId="2" type="noConversion"/>
  </si>
  <si>
    <t>비고</t>
    <phoneticPr fontId="2" type="noConversion"/>
  </si>
  <si>
    <t>세입총계</t>
    <phoneticPr fontId="2" type="noConversion"/>
  </si>
  <si>
    <t>세출총계</t>
    <phoneticPr fontId="2" type="noConversion"/>
  </si>
  <si>
    <t>01  사업수입</t>
    <phoneticPr fontId="2" type="noConversion"/>
  </si>
  <si>
    <t>01  사무비</t>
    <phoneticPr fontId="2" type="noConversion"/>
  </si>
  <si>
    <t>11  사업수입</t>
    <phoneticPr fontId="2" type="noConversion"/>
  </si>
  <si>
    <t>03  보조금수입</t>
    <phoneticPr fontId="2" type="noConversion"/>
  </si>
  <si>
    <t>13  운영비</t>
    <phoneticPr fontId="2" type="noConversion"/>
  </si>
  <si>
    <t>31  보조금수입</t>
    <phoneticPr fontId="2" type="noConversion"/>
  </si>
  <si>
    <t>02  재산조성비</t>
    <phoneticPr fontId="2" type="noConversion"/>
  </si>
  <si>
    <t>03  사업비</t>
    <phoneticPr fontId="2" type="noConversion"/>
  </si>
  <si>
    <t>04  후원금수입</t>
    <phoneticPr fontId="2" type="noConversion"/>
  </si>
  <si>
    <t>31  사업비</t>
    <phoneticPr fontId="2" type="noConversion"/>
  </si>
  <si>
    <t>41  후원금수입</t>
    <phoneticPr fontId="2" type="noConversion"/>
  </si>
  <si>
    <t>06  전입금</t>
    <phoneticPr fontId="2" type="noConversion"/>
  </si>
  <si>
    <t>61  전입금</t>
    <phoneticPr fontId="2" type="noConversion"/>
  </si>
  <si>
    <t>07  이월금</t>
    <phoneticPr fontId="2" type="noConversion"/>
  </si>
  <si>
    <t>04  과년도 지출</t>
    <phoneticPr fontId="2" type="noConversion"/>
  </si>
  <si>
    <t>41  과년도 지출</t>
    <phoneticPr fontId="2" type="noConversion"/>
  </si>
  <si>
    <t>71  이월금</t>
    <phoneticPr fontId="2" type="noConversion"/>
  </si>
  <si>
    <t>06  잡지출</t>
    <phoneticPr fontId="2" type="noConversion"/>
  </si>
  <si>
    <t>61  잡지출</t>
    <phoneticPr fontId="2" type="noConversion"/>
  </si>
  <si>
    <t>08  잡수입</t>
    <phoneticPr fontId="2" type="noConversion"/>
  </si>
  <si>
    <t>81  잡수입</t>
    <phoneticPr fontId="2" type="noConversion"/>
  </si>
  <si>
    <t>07  예비비 및 기타</t>
    <phoneticPr fontId="2" type="noConversion"/>
  </si>
  <si>
    <t>71  예비비</t>
    <phoneticPr fontId="2" type="noConversion"/>
  </si>
  <si>
    <t>(단위 : 천원/산출내역:원)</t>
    <phoneticPr fontId="2" type="noConversion"/>
  </si>
  <si>
    <t>과  목</t>
    <phoneticPr fontId="2" type="noConversion"/>
  </si>
  <si>
    <t>산          출          내          역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</si>
  <si>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</si>
  <si>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</si>
  <si>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</si>
  <si>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합    계</t>
    <phoneticPr fontId="2" type="noConversion"/>
  </si>
  <si>
    <t>01  사업수입</t>
    <phoneticPr fontId="2" type="noConversion"/>
  </si>
  <si>
    <t>11  사업수입</t>
    <phoneticPr fontId="2" type="noConversion"/>
  </si>
  <si>
    <t>111  이용료 수입</t>
    <phoneticPr fontId="2" type="noConversion"/>
  </si>
  <si>
    <t>02  과년도 수입</t>
    <phoneticPr fontId="2" type="noConversion"/>
  </si>
  <si>
    <t>21  과년도 수입</t>
    <phoneticPr fontId="2" type="noConversion"/>
  </si>
  <si>
    <t>211  과년도 수입</t>
    <phoneticPr fontId="2" type="noConversion"/>
  </si>
  <si>
    <t>03  보조금수입</t>
    <phoneticPr fontId="2" type="noConversion"/>
  </si>
  <si>
    <t>313  시군구 보조금</t>
    <phoneticPr fontId="2" type="noConversion"/>
  </si>
  <si>
    <t>회</t>
    <phoneticPr fontId="2" type="noConversion"/>
  </si>
  <si>
    <t>314  기타보조금</t>
    <phoneticPr fontId="2" type="noConversion"/>
  </si>
  <si>
    <t>04 후원금수입</t>
    <phoneticPr fontId="2" type="noConversion"/>
  </si>
  <si>
    <t>41  후원금수입</t>
    <phoneticPr fontId="2" type="noConversion"/>
  </si>
  <si>
    <t>411  지정후원금수입</t>
    <phoneticPr fontId="2" type="noConversion"/>
  </si>
  <si>
    <t>412  비지정후원금수입</t>
    <phoneticPr fontId="2" type="noConversion"/>
  </si>
  <si>
    <t>07  이월금</t>
    <phoneticPr fontId="2" type="noConversion"/>
  </si>
  <si>
    <t>71  이월금</t>
    <phoneticPr fontId="2" type="noConversion"/>
  </si>
  <si>
    <t>712  전년도이월금(후원금)</t>
    <phoneticPr fontId="2" type="noConversion"/>
  </si>
  <si>
    <t>08 잡수입</t>
    <phoneticPr fontId="2" type="noConversion"/>
  </si>
  <si>
    <t>81  잡수입</t>
    <phoneticPr fontId="2" type="noConversion"/>
  </si>
  <si>
    <t>811  불용품매각대</t>
    <phoneticPr fontId="2" type="noConversion"/>
  </si>
  <si>
    <t>812  예금이자수입</t>
    <phoneticPr fontId="2" type="noConversion"/>
  </si>
  <si>
    <t>813  기타잡수입</t>
    <phoneticPr fontId="2" type="noConversion"/>
  </si>
  <si>
    <t>원</t>
    <phoneticPr fontId="2" type="noConversion"/>
  </si>
  <si>
    <t>원</t>
    <phoneticPr fontId="2" type="noConversion"/>
  </si>
  <si>
    <t>=</t>
    <phoneticPr fontId="2" type="noConversion"/>
  </si>
  <si>
    <t>회</t>
    <phoneticPr fontId="2" type="noConversion"/>
  </si>
  <si>
    <t>=</t>
    <phoneticPr fontId="2" type="noConversion"/>
  </si>
  <si>
    <t>=</t>
    <phoneticPr fontId="2" type="noConversion"/>
  </si>
  <si>
    <t>장애인생활체육기금사업</t>
    <phoneticPr fontId="2" type="noConversion"/>
  </si>
  <si>
    <t>비지정후원금 이월금</t>
    <phoneticPr fontId="2" type="noConversion"/>
  </si>
  <si>
    <t>(단위 : 천원/산출내역:원)</t>
    <phoneticPr fontId="2" type="noConversion"/>
  </si>
  <si>
    <t>과  목</t>
    <phoneticPr fontId="2" type="noConversion"/>
  </si>
  <si>
    <t>산          출          내          역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</si>
  <si>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</si>
  <si>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</si>
  <si>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</si>
  <si>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총계</t>
    <phoneticPr fontId="2" type="noConversion"/>
  </si>
  <si>
    <t>01  사 무 비</t>
    <phoneticPr fontId="2" type="noConversion"/>
  </si>
  <si>
    <t>11  인 건 비</t>
    <phoneticPr fontId="2" type="noConversion"/>
  </si>
  <si>
    <t>111  급  여</t>
    <phoneticPr fontId="2" type="noConversion"/>
  </si>
  <si>
    <t>기본급</t>
    <phoneticPr fontId="2" type="noConversion"/>
  </si>
  <si>
    <t>=</t>
    <phoneticPr fontId="2" type="noConversion"/>
  </si>
  <si>
    <t>112  제수당</t>
    <phoneticPr fontId="2" type="noConversion"/>
  </si>
  <si>
    <t>115  퇴직적립금</t>
    <phoneticPr fontId="2" type="noConversion"/>
  </si>
  <si>
    <t>116  사회보험부담금</t>
    <phoneticPr fontId="2" type="noConversion"/>
  </si>
  <si>
    <t>12  업무추진비</t>
    <phoneticPr fontId="2" type="noConversion"/>
  </si>
  <si>
    <t>121  기관운영비</t>
    <phoneticPr fontId="2" type="noConversion"/>
  </si>
  <si>
    <t>123  회의비</t>
    <phoneticPr fontId="2" type="noConversion"/>
  </si>
  <si>
    <t>13  운영비</t>
    <phoneticPr fontId="2" type="noConversion"/>
  </si>
  <si>
    <t>134  제세공과금</t>
    <phoneticPr fontId="2" type="noConversion"/>
  </si>
  <si>
    <t>135  차량비</t>
    <phoneticPr fontId="2" type="noConversion"/>
  </si>
  <si>
    <t>02  재산조성비</t>
    <phoneticPr fontId="2" type="noConversion"/>
  </si>
  <si>
    <t>21  시설비</t>
    <phoneticPr fontId="2" type="noConversion"/>
  </si>
  <si>
    <t>211  시설비</t>
    <phoneticPr fontId="2" type="noConversion"/>
  </si>
  <si>
    <t>212  자산취득비</t>
    <phoneticPr fontId="2" type="noConversion"/>
  </si>
  <si>
    <t>213  시설장비유지비</t>
    <phoneticPr fontId="2" type="noConversion"/>
  </si>
  <si>
    <t>03  사업비</t>
    <phoneticPr fontId="2" type="noConversion"/>
  </si>
  <si>
    <t>04  과년도지출</t>
    <phoneticPr fontId="2" type="noConversion"/>
  </si>
  <si>
    <t>41  과년도지출</t>
    <phoneticPr fontId="2" type="noConversion"/>
  </si>
  <si>
    <t>411  과년도지출</t>
    <phoneticPr fontId="2" type="noConversion"/>
  </si>
  <si>
    <t>06  잡지출</t>
    <phoneticPr fontId="2" type="noConversion"/>
  </si>
  <si>
    <t>61  잡지출</t>
    <phoneticPr fontId="2" type="noConversion"/>
  </si>
  <si>
    <t>611  잡지출</t>
    <phoneticPr fontId="2" type="noConversion"/>
  </si>
  <si>
    <t>잡지출</t>
    <phoneticPr fontId="2" type="noConversion"/>
  </si>
  <si>
    <t>07  예비비 및 기타</t>
    <phoneticPr fontId="2" type="noConversion"/>
  </si>
  <si>
    <t>71  예비비 및 기타</t>
    <phoneticPr fontId="2" type="noConversion"/>
  </si>
  <si>
    <t>711  예비비</t>
    <phoneticPr fontId="2" type="noConversion"/>
  </si>
  <si>
    <t>712  반환금</t>
    <phoneticPr fontId="2" type="noConversion"/>
  </si>
  <si>
    <t>보조금 반납</t>
    <phoneticPr fontId="2" type="noConversion"/>
  </si>
  <si>
    <t>보조금 이자반납</t>
    <phoneticPr fontId="2" type="noConversion"/>
  </si>
  <si>
    <t>312  역량강화 및 권익옹호</t>
    <phoneticPr fontId="2" type="noConversion"/>
  </si>
  <si>
    <t xml:space="preserve">      지원사업</t>
    <phoneticPr fontId="2" type="noConversion"/>
  </si>
  <si>
    <t>=</t>
    <phoneticPr fontId="2" type="noConversion"/>
  </si>
  <si>
    <t>원</t>
    <phoneticPr fontId="2" type="noConversion"/>
  </si>
  <si>
    <t>회</t>
    <phoneticPr fontId="2" type="noConversion"/>
  </si>
  <si>
    <t>=</t>
    <phoneticPr fontId="2" type="noConversion"/>
  </si>
  <si>
    <t>기본급</t>
    <phoneticPr fontId="2" type="noConversion"/>
  </si>
  <si>
    <t>31  사업비</t>
    <phoneticPr fontId="2" type="noConversion"/>
  </si>
  <si>
    <t>외부지원금(온달) 이월금</t>
    <phoneticPr fontId="2" type="noConversion"/>
  </si>
  <si>
    <t>313  지역사회네트워크사업</t>
    <phoneticPr fontId="2" type="noConversion"/>
  </si>
  <si>
    <t>12  업무추진비</t>
    <phoneticPr fontId="2" type="noConversion"/>
  </si>
  <si>
    <t>원</t>
    <phoneticPr fontId="2" type="noConversion"/>
  </si>
  <si>
    <t>=</t>
    <phoneticPr fontId="2" type="noConversion"/>
  </si>
  <si>
    <t>회</t>
    <phoneticPr fontId="2" type="noConversion"/>
  </si>
  <si>
    <t>영동군 재가복지봉사센터</t>
    <phoneticPr fontId="2" type="noConversion"/>
  </si>
  <si>
    <t>312  장애인가족지원사업비</t>
    <phoneticPr fontId="2" type="noConversion"/>
  </si>
  <si>
    <t>313  평생교육지원사업비</t>
    <phoneticPr fontId="2" type="noConversion"/>
  </si>
  <si>
    <t>314  여성장애인평생교육</t>
    <phoneticPr fontId="2" type="noConversion"/>
  </si>
  <si>
    <t>315  기능향상지원사업</t>
    <phoneticPr fontId="2" type="noConversion"/>
  </si>
  <si>
    <t>316  역량강화 및 권익옹호</t>
    <phoneticPr fontId="2" type="noConversion"/>
  </si>
  <si>
    <t>317  지역사회네트워크</t>
    <phoneticPr fontId="2" type="noConversion"/>
  </si>
  <si>
    <t>318  직업지원사업비</t>
    <phoneticPr fontId="2" type="noConversion"/>
  </si>
  <si>
    <t>319 중증장애인일감사업비</t>
    <phoneticPr fontId="2" type="noConversion"/>
  </si>
  <si>
    <t>31A  운영지원 및 기획홍보</t>
    <phoneticPr fontId="2" type="noConversion"/>
  </si>
  <si>
    <t>31B  여성장애인가사도우미</t>
    <phoneticPr fontId="2" type="noConversion"/>
  </si>
  <si>
    <t>31C  장애인활동지원사업비</t>
    <phoneticPr fontId="2" type="noConversion"/>
  </si>
  <si>
    <t>321  집단급식소 사업비</t>
    <phoneticPr fontId="2" type="noConversion"/>
  </si>
  <si>
    <t>113  장애인활동지원사업</t>
    <phoneticPr fontId="2" type="noConversion"/>
  </si>
  <si>
    <t>112  실습지도사업</t>
    <phoneticPr fontId="2" type="noConversion"/>
  </si>
  <si>
    <t>111 기본급</t>
    <phoneticPr fontId="2" type="noConversion"/>
  </si>
  <si>
    <t>명</t>
  </si>
  <si>
    <t>회</t>
  </si>
  <si>
    <t>원</t>
    <phoneticPr fontId="2" type="noConversion"/>
  </si>
  <si>
    <t>회</t>
    <phoneticPr fontId="2" type="noConversion"/>
  </si>
  <si>
    <t>법인전입금</t>
    <phoneticPr fontId="2" type="noConversion"/>
  </si>
  <si>
    <t>예금이자수입</t>
    <phoneticPr fontId="2" type="noConversion"/>
  </si>
  <si>
    <t>기타잡수입</t>
    <phoneticPr fontId="2" type="noConversion"/>
  </si>
  <si>
    <t>불용품매각대금</t>
    <phoneticPr fontId="2" type="noConversion"/>
  </si>
  <si>
    <t>보조금반환금</t>
    <phoneticPr fontId="2" type="noConversion"/>
  </si>
  <si>
    <t>이용료수입</t>
    <phoneticPr fontId="2" type="noConversion"/>
  </si>
  <si>
    <t>장애인활동지원사업</t>
    <phoneticPr fontId="2" type="noConversion"/>
  </si>
  <si>
    <t>집단급식소</t>
    <phoneticPr fontId="2" type="noConversion"/>
  </si>
  <si>
    <t>비지정후원금</t>
    <phoneticPr fontId="2" type="noConversion"/>
  </si>
  <si>
    <t>1인1기 상생일자리사업 반환금</t>
    <phoneticPr fontId="2" type="noConversion"/>
  </si>
  <si>
    <t>원</t>
    <phoneticPr fontId="2" type="noConversion"/>
  </si>
  <si>
    <t>회</t>
    <phoneticPr fontId="2" type="noConversion"/>
  </si>
  <si>
    <t>종사자 대우수당 반환금</t>
    <phoneticPr fontId="2" type="noConversion"/>
  </si>
  <si>
    <t>원</t>
    <phoneticPr fontId="2" type="noConversion"/>
  </si>
  <si>
    <t>중증장애인일감사업 반환금</t>
    <phoneticPr fontId="2" type="noConversion"/>
  </si>
  <si>
    <t>여성장애인평생교육사업 반환금</t>
    <phoneticPr fontId="2" type="noConversion"/>
  </si>
  <si>
    <t>장애인건강증진사업 반환금</t>
    <phoneticPr fontId="2" type="noConversion"/>
  </si>
  <si>
    <t>여성장애인가사도우미사업 반환금</t>
    <phoneticPr fontId="2" type="noConversion"/>
  </si>
  <si>
    <t>문화예술교육지원사업 반환금</t>
    <phoneticPr fontId="2" type="noConversion"/>
  </si>
  <si>
    <t>장애인집합정보화교육 반환금</t>
    <phoneticPr fontId="2" type="noConversion"/>
  </si>
  <si>
    <t>장애인생활체육기금사업 반환금</t>
    <phoneticPr fontId="2" type="noConversion"/>
  </si>
  <si>
    <t>31  사업비</t>
    <phoneticPr fontId="2" type="noConversion"/>
  </si>
  <si>
    <t>월</t>
  </si>
  <si>
    <t>%</t>
  </si>
  <si>
    <t>보조금 반환금</t>
  </si>
  <si>
    <t>외부지원 후원금 수입</t>
    <phoneticPr fontId="2" type="noConversion"/>
  </si>
  <si>
    <t>지정후원금 수입</t>
    <phoneticPr fontId="2" type="noConversion"/>
  </si>
  <si>
    <t>작업훈련수익사업이월금</t>
    <phoneticPr fontId="2" type="noConversion"/>
  </si>
  <si>
    <t>지정후원금 이월금</t>
    <phoneticPr fontId="2" type="noConversion"/>
  </si>
  <si>
    <t>02 과년도 수입</t>
    <phoneticPr fontId="2" type="noConversion"/>
  </si>
  <si>
    <t>71  예비비 및 기타</t>
    <phoneticPr fontId="2" type="noConversion"/>
  </si>
  <si>
    <t>21 과년도수입</t>
    <phoneticPr fontId="2" type="noConversion"/>
  </si>
  <si>
    <r>
      <rPr>
        <b/>
        <sz val="22"/>
        <rFont val="새굴림"/>
        <family val="1"/>
        <charset val="129"/>
      </rPr>
      <t>사단법인 한국지체장애인협회</t>
    </r>
    <r>
      <rPr>
        <b/>
        <sz val="30"/>
        <rFont val="새굴림"/>
        <family val="1"/>
        <charset val="129"/>
      </rPr>
      <t xml:space="preserve">
</t>
    </r>
    <r>
      <rPr>
        <b/>
        <sz val="36"/>
        <rFont val="새굴림"/>
        <family val="1"/>
        <charset val="129"/>
      </rPr>
      <t>영동군장애인복지관</t>
    </r>
    <phoneticPr fontId="2" type="noConversion"/>
  </si>
  <si>
    <t>2022년 예산액(B)</t>
    <phoneticPr fontId="2" type="noConversion"/>
  </si>
  <si>
    <t>2022년도
예산(B)</t>
    <phoneticPr fontId="2" type="noConversion"/>
  </si>
  <si>
    <t>1. 2022년도 복지관 세입·세출 총괄표</t>
    <phoneticPr fontId="2" type="noConversion"/>
  </si>
  <si>
    <t>2. 2022년도 세입내역표</t>
    <phoneticPr fontId="2" type="noConversion"/>
  </si>
  <si>
    <t>3. 2022년도 복지관 세출내역표</t>
    <phoneticPr fontId="2" type="noConversion"/>
  </si>
  <si>
    <t>2022년도 예산액(B)</t>
    <phoneticPr fontId="2" type="noConversion"/>
  </si>
  <si>
    <t>1. 2022년도 재가복지봉사센터 세입·세출 총괄표</t>
    <phoneticPr fontId="2" type="noConversion"/>
  </si>
  <si>
    <t>2. 2022년도 재가복지봉사센터 세입내역표</t>
    <phoneticPr fontId="2" type="noConversion"/>
  </si>
  <si>
    <t>3. 2022년도 재가복지봉사센터 세출내역표</t>
    <phoneticPr fontId="2" type="noConversion"/>
  </si>
  <si>
    <t>1. 전담인력 인건비</t>
    <phoneticPr fontId="2" type="noConversion"/>
  </si>
  <si>
    <t>* 기본급</t>
    <phoneticPr fontId="2" type="noConversion"/>
  </si>
  <si>
    <t>* 제수당</t>
    <phoneticPr fontId="2" type="noConversion"/>
  </si>
  <si>
    <t xml:space="preserve"> - 명절휴가비</t>
    <phoneticPr fontId="2" type="noConversion"/>
  </si>
  <si>
    <t xml:space="preserve"> - 종사자 대우수당</t>
    <phoneticPr fontId="2" type="noConversion"/>
  </si>
  <si>
    <t xml:space="preserve"> - 시간외근무수당</t>
    <phoneticPr fontId="2" type="noConversion"/>
  </si>
  <si>
    <t xml:space="preserve"> - 연가보상수당</t>
    <phoneticPr fontId="2" type="noConversion"/>
  </si>
  <si>
    <t>회</t>
    <phoneticPr fontId="2" type="noConversion"/>
  </si>
  <si>
    <t xml:space="preserve"> - 국민연금</t>
    <phoneticPr fontId="2" type="noConversion"/>
  </si>
  <si>
    <t>* 사회보험 부담금</t>
    <phoneticPr fontId="2" type="noConversion"/>
  </si>
  <si>
    <t xml:space="preserve"> - 건강보험</t>
    <phoneticPr fontId="2" type="noConversion"/>
  </si>
  <si>
    <t xml:space="preserve"> - 고용보험</t>
    <phoneticPr fontId="2" type="noConversion"/>
  </si>
  <si>
    <t xml:space="preserve"> - 산재보험</t>
    <phoneticPr fontId="2" type="noConversion"/>
  </si>
  <si>
    <t xml:space="preserve"> - 노인장기요양보험</t>
    <phoneticPr fontId="2" type="noConversion"/>
  </si>
  <si>
    <t xml:space="preserve"> - 재료비</t>
    <phoneticPr fontId="2" type="noConversion"/>
  </si>
  <si>
    <t xml:space="preserve"> - 진행비</t>
    <phoneticPr fontId="2" type="noConversion"/>
  </si>
  <si>
    <t xml:space="preserve"> - 소모품 구입비</t>
    <phoneticPr fontId="2" type="noConversion"/>
  </si>
  <si>
    <t xml:space="preserve"> - 인권교육</t>
    <phoneticPr fontId="2" type="noConversion"/>
  </si>
  <si>
    <t xml:space="preserve"> - 성교육</t>
    <phoneticPr fontId="2" type="noConversion"/>
  </si>
  <si>
    <t>1. 사업계획 및 사업평가</t>
    <phoneticPr fontId="2" type="noConversion"/>
  </si>
  <si>
    <t>2. 직원교육</t>
    <phoneticPr fontId="2" type="noConversion"/>
  </si>
  <si>
    <t>명</t>
    <phoneticPr fontId="2" type="noConversion"/>
  </si>
  <si>
    <t>회</t>
    <phoneticPr fontId="2" type="noConversion"/>
  </si>
  <si>
    <t>원</t>
    <phoneticPr fontId="2" type="noConversion"/>
  </si>
  <si>
    <t>3. 홍보사업</t>
    <phoneticPr fontId="2" type="noConversion"/>
  </si>
  <si>
    <t xml:space="preserve"> - 홍보물품 제작</t>
    <phoneticPr fontId="2" type="noConversion"/>
  </si>
  <si>
    <t>부</t>
    <phoneticPr fontId="2" type="noConversion"/>
  </si>
  <si>
    <t>=</t>
    <phoneticPr fontId="2" type="noConversion"/>
  </si>
  <si>
    <t>개</t>
    <phoneticPr fontId="2" type="noConversion"/>
  </si>
  <si>
    <t xml:space="preserve"> - 기타홍보사업비</t>
    <phoneticPr fontId="2" type="noConversion"/>
  </si>
  <si>
    <t xml:space="preserve"> - 복지관 안내지 제작</t>
    <phoneticPr fontId="2" type="noConversion"/>
  </si>
  <si>
    <t>4. 욕구 및 만족도조사</t>
    <phoneticPr fontId="2" type="noConversion"/>
  </si>
  <si>
    <t xml:space="preserve"> - 책자발간</t>
    <phoneticPr fontId="2" type="noConversion"/>
  </si>
  <si>
    <t>권</t>
    <phoneticPr fontId="2" type="noConversion"/>
  </si>
  <si>
    <t>5. 사회복지현장실습지도</t>
    <phoneticPr fontId="2" type="noConversion"/>
  </si>
  <si>
    <t xml:space="preserve"> - 프로그램 진행비</t>
    <phoneticPr fontId="2" type="noConversion"/>
  </si>
  <si>
    <t xml:space="preserve"> - 평가회 진행비</t>
    <phoneticPr fontId="2" type="noConversion"/>
  </si>
  <si>
    <t>5. 기초체력훈련</t>
    <phoneticPr fontId="2" type="noConversion"/>
  </si>
  <si>
    <t>6. 수작업 프로그램</t>
    <phoneticPr fontId="2" type="noConversion"/>
  </si>
  <si>
    <t xml:space="preserve"> - 임가공작업수당</t>
    <phoneticPr fontId="2" type="noConversion"/>
  </si>
  <si>
    <t xml:space="preserve"> - 진행비</t>
    <phoneticPr fontId="2" type="noConversion"/>
  </si>
  <si>
    <t>3. 직업준비훈련</t>
    <phoneticPr fontId="2" type="noConversion"/>
  </si>
  <si>
    <t>4. 직업훈련(임가공, 워크)</t>
    <phoneticPr fontId="2" type="noConversion"/>
  </si>
  <si>
    <t>1. 부모교육</t>
    <phoneticPr fontId="2" type="noConversion"/>
  </si>
  <si>
    <t>월</t>
    <phoneticPr fontId="2" type="noConversion"/>
  </si>
  <si>
    <t>회</t>
    <phoneticPr fontId="2" type="noConversion"/>
  </si>
  <si>
    <t xml:space="preserve"> - 강사비</t>
    <phoneticPr fontId="2" type="noConversion"/>
  </si>
  <si>
    <t xml:space="preserve"> - 진행비(강화물 구입 등)</t>
    <phoneticPr fontId="2" type="noConversion"/>
  </si>
  <si>
    <t xml:space="preserve"> - 체험도구 구입비</t>
    <phoneticPr fontId="2" type="noConversion"/>
  </si>
  <si>
    <t>* 퇴직적립금</t>
    <phoneticPr fontId="2" type="noConversion"/>
  </si>
  <si>
    <t xml:space="preserve"> - 진행비</t>
    <phoneticPr fontId="2" type="noConversion"/>
  </si>
  <si>
    <t>원</t>
    <phoneticPr fontId="2" type="noConversion"/>
  </si>
  <si>
    <t xml:space="preserve"> - 관내교육</t>
    <phoneticPr fontId="2" type="noConversion"/>
  </si>
  <si>
    <t>회</t>
    <phoneticPr fontId="2" type="noConversion"/>
  </si>
  <si>
    <t xml:space="preserve"> - 관외교육</t>
    <phoneticPr fontId="2" type="noConversion"/>
  </si>
  <si>
    <t>명</t>
    <phoneticPr fontId="2" type="noConversion"/>
  </si>
  <si>
    <t>7. 바리스타교육(기능반)</t>
    <phoneticPr fontId="2" type="noConversion"/>
  </si>
  <si>
    <t>8. 여가활동</t>
    <phoneticPr fontId="2" type="noConversion"/>
  </si>
  <si>
    <t>2. 외부교육</t>
    <phoneticPr fontId="2" type="noConversion"/>
  </si>
  <si>
    <t>3. 이용인 자치회의</t>
    <phoneticPr fontId="2" type="noConversion"/>
  </si>
  <si>
    <t xml:space="preserve"> - 진행비</t>
    <phoneticPr fontId="2" type="noConversion"/>
  </si>
  <si>
    <t>인건비지원금</t>
    <phoneticPr fontId="2" type="noConversion"/>
  </si>
  <si>
    <t>운영비지원금</t>
    <phoneticPr fontId="2" type="noConversion"/>
  </si>
  <si>
    <t>3. 통합캠프</t>
    <phoneticPr fontId="2" type="noConversion"/>
  </si>
  <si>
    <t>1. 작품공모전 및 순회전시</t>
    <phoneticPr fontId="2" type="noConversion"/>
  </si>
  <si>
    <t>2. 희망걷기대회</t>
    <phoneticPr fontId="2" type="noConversion"/>
  </si>
  <si>
    <t xml:space="preserve"> - 진행비</t>
    <phoneticPr fontId="2" type="noConversion"/>
  </si>
  <si>
    <t>31D  장애인건강증진사업비</t>
    <phoneticPr fontId="2" type="noConversion"/>
  </si>
  <si>
    <t>320  외부지원사업비</t>
    <phoneticPr fontId="2" type="noConversion"/>
  </si>
  <si>
    <t>1. 온달커뮤니티</t>
    <phoneticPr fontId="2" type="noConversion"/>
  </si>
  <si>
    <t>2. 집합정보화교육</t>
    <phoneticPr fontId="2" type="noConversion"/>
  </si>
  <si>
    <t>3. 1인1기 상생일자리사업</t>
    <phoneticPr fontId="2" type="noConversion"/>
  </si>
  <si>
    <t>원</t>
    <phoneticPr fontId="2" type="noConversion"/>
  </si>
  <si>
    <t>회</t>
    <phoneticPr fontId="2" type="noConversion"/>
  </si>
  <si>
    <t>명</t>
    <phoneticPr fontId="2" type="noConversion"/>
  </si>
  <si>
    <t>월</t>
    <phoneticPr fontId="2" type="noConversion"/>
  </si>
  <si>
    <t xml:space="preserve"> - 일감사업 운영비(훈련수당)</t>
    <phoneticPr fontId="2" type="noConversion"/>
  </si>
  <si>
    <t>1. 지원대상인 발굴 및 서비스신청</t>
    <phoneticPr fontId="2" type="noConversion"/>
  </si>
  <si>
    <t xml:space="preserve"> - 개별화일구입비</t>
    <phoneticPr fontId="2" type="noConversion"/>
  </si>
  <si>
    <t>원</t>
    <phoneticPr fontId="2" type="noConversion"/>
  </si>
  <si>
    <t>x</t>
    <phoneticPr fontId="2" type="noConversion"/>
  </si>
  <si>
    <t>개</t>
    <phoneticPr fontId="2" type="noConversion"/>
  </si>
  <si>
    <t>=</t>
    <phoneticPr fontId="2" type="noConversion"/>
  </si>
  <si>
    <t xml:space="preserve"> - 소모품구입비 </t>
    <phoneticPr fontId="2" type="noConversion"/>
  </si>
  <si>
    <t>회</t>
    <phoneticPr fontId="2" type="noConversion"/>
  </si>
  <si>
    <t>2. 유관기관사례회의</t>
    <phoneticPr fontId="2" type="noConversion"/>
  </si>
  <si>
    <t xml:space="preserve"> - 슈퍼비전 자문비</t>
    <phoneticPr fontId="2" type="noConversion"/>
  </si>
  <si>
    <t xml:space="preserve"> - 진행비</t>
    <phoneticPr fontId="2" type="noConversion"/>
  </si>
  <si>
    <t>1. 가족휴식지원사업</t>
    <phoneticPr fontId="2" type="noConversion"/>
  </si>
  <si>
    <t xml:space="preserve"> - 현수막</t>
    <phoneticPr fontId="2" type="noConversion"/>
  </si>
  <si>
    <t xml:space="preserve"> - 체험비</t>
    <phoneticPr fontId="2" type="noConversion"/>
  </si>
  <si>
    <t>명</t>
    <phoneticPr fontId="2" type="noConversion"/>
  </si>
  <si>
    <t xml:space="preserve"> - 식비</t>
    <phoneticPr fontId="2" type="noConversion"/>
  </si>
  <si>
    <t xml:space="preserve"> - 간식비</t>
    <phoneticPr fontId="2" type="noConversion"/>
  </si>
  <si>
    <t>2. 계절학교</t>
    <phoneticPr fontId="2" type="noConversion"/>
  </si>
  <si>
    <t>1. 심리운동</t>
    <phoneticPr fontId="2" type="noConversion"/>
  </si>
  <si>
    <t xml:space="preserve"> - 치료사 인건비</t>
    <phoneticPr fontId="2" type="noConversion"/>
  </si>
  <si>
    <t>월</t>
    <phoneticPr fontId="2" type="noConversion"/>
  </si>
  <si>
    <t>2. 언어재활</t>
    <phoneticPr fontId="2" type="noConversion"/>
  </si>
  <si>
    <t>1. 이용인 인권교육</t>
    <phoneticPr fontId="2" type="noConversion"/>
  </si>
  <si>
    <t xml:space="preserve"> - 강사비</t>
    <phoneticPr fontId="2" type="noConversion"/>
  </si>
  <si>
    <t>1. 통합개강식</t>
    <phoneticPr fontId="2" type="noConversion"/>
  </si>
  <si>
    <t xml:space="preserve"> - 홍보비</t>
    <phoneticPr fontId="2" type="noConversion"/>
  </si>
  <si>
    <t xml:space="preserve"> - 기념품 구입비</t>
    <phoneticPr fontId="2" type="noConversion"/>
  </si>
  <si>
    <t>2. 교육상담</t>
    <phoneticPr fontId="2" type="noConversion"/>
  </si>
  <si>
    <t>3. 사회교육</t>
    <phoneticPr fontId="2" type="noConversion"/>
  </si>
  <si>
    <t>4. 청춘대학</t>
    <phoneticPr fontId="2" type="noConversion"/>
  </si>
  <si>
    <t xml:space="preserve"> - 재료비</t>
    <phoneticPr fontId="2" type="noConversion"/>
  </si>
  <si>
    <t>5. 문화탐방</t>
    <phoneticPr fontId="2" type="noConversion"/>
  </si>
  <si>
    <t xml:space="preserve"> - 차량대여료</t>
    <phoneticPr fontId="2" type="noConversion"/>
  </si>
  <si>
    <t>대</t>
    <phoneticPr fontId="2" type="noConversion"/>
  </si>
  <si>
    <t xml:space="preserve"> - 식비 및 간식비</t>
    <phoneticPr fontId="2" type="noConversion"/>
  </si>
  <si>
    <t xml:space="preserve"> - 관람료(이용료)</t>
    <phoneticPr fontId="2" type="noConversion"/>
  </si>
  <si>
    <t xml:space="preserve"> - 평가회의비</t>
    <phoneticPr fontId="2" type="noConversion"/>
  </si>
  <si>
    <t>6. 노래교실</t>
    <phoneticPr fontId="2" type="noConversion"/>
  </si>
  <si>
    <t>7. 출발 영화여행</t>
    <phoneticPr fontId="2" type="noConversion"/>
  </si>
  <si>
    <t xml:space="preserve"> - 관람비</t>
    <phoneticPr fontId="2" type="noConversion"/>
  </si>
  <si>
    <t>8. 이구동수(특화사업)</t>
    <phoneticPr fontId="2" type="noConversion"/>
  </si>
  <si>
    <t>9. 도예교실</t>
    <phoneticPr fontId="2" type="noConversion"/>
  </si>
  <si>
    <t>10. 목공교실</t>
    <phoneticPr fontId="2" type="noConversion"/>
  </si>
  <si>
    <t>11. 사물놀이</t>
    <phoneticPr fontId="2" type="noConversion"/>
  </si>
  <si>
    <t>12. 한국화교실</t>
    <phoneticPr fontId="2" type="noConversion"/>
  </si>
  <si>
    <t>13.  문해교실(초급)</t>
    <phoneticPr fontId="2" type="noConversion"/>
  </si>
  <si>
    <t>14. 대회출전</t>
    <phoneticPr fontId="2" type="noConversion"/>
  </si>
  <si>
    <t>15. 비만탈출</t>
    <phoneticPr fontId="2" type="noConversion"/>
  </si>
  <si>
    <t xml:space="preserve"> - 이용료</t>
    <phoneticPr fontId="2" type="noConversion"/>
  </si>
  <si>
    <t>16. 론볼교실</t>
    <phoneticPr fontId="2" type="noConversion"/>
  </si>
  <si>
    <t>17. 건강체조교실</t>
    <phoneticPr fontId="2" type="noConversion"/>
  </si>
  <si>
    <t>18. 보치아교실</t>
    <phoneticPr fontId="2" type="noConversion"/>
  </si>
  <si>
    <t>19. 한궁교실</t>
    <phoneticPr fontId="2" type="noConversion"/>
  </si>
  <si>
    <t>20. 슐런교실</t>
    <phoneticPr fontId="2" type="noConversion"/>
  </si>
  <si>
    <t>21. 당구교실</t>
    <phoneticPr fontId="2" type="noConversion"/>
  </si>
  <si>
    <t xml:space="preserve"> - 임차비</t>
    <phoneticPr fontId="2" type="noConversion"/>
  </si>
  <si>
    <t>22. 작품전시회 및 종강식</t>
    <phoneticPr fontId="2" type="noConversion"/>
  </si>
  <si>
    <t xml:space="preserve"> - 시상품</t>
    <phoneticPr fontId="2" type="noConversion"/>
  </si>
  <si>
    <t>23. 어울림 볼링대회</t>
    <phoneticPr fontId="2" type="noConversion"/>
  </si>
  <si>
    <t xml:space="preserve"> - 중식비</t>
    <phoneticPr fontId="2" type="noConversion"/>
  </si>
  <si>
    <t>24. 인문학 특강</t>
    <phoneticPr fontId="2" type="noConversion"/>
  </si>
  <si>
    <t>2. 토탈공예</t>
    <phoneticPr fontId="2" type="noConversion"/>
  </si>
  <si>
    <t>3. 맛남의 광장</t>
    <phoneticPr fontId="2" type="noConversion"/>
  </si>
  <si>
    <t>4. 매듭공예</t>
    <phoneticPr fontId="2" type="noConversion"/>
  </si>
  <si>
    <t>5. 사진반</t>
    <phoneticPr fontId="2" type="noConversion"/>
  </si>
  <si>
    <t>6. 한지공예</t>
    <phoneticPr fontId="2" type="noConversion"/>
  </si>
  <si>
    <t>7. 문해교실</t>
    <phoneticPr fontId="2" type="noConversion"/>
  </si>
  <si>
    <t>8. 행복마실</t>
    <phoneticPr fontId="2" type="noConversion"/>
  </si>
  <si>
    <t>9. 문화탐방</t>
    <phoneticPr fontId="2" type="noConversion"/>
  </si>
  <si>
    <t xml:space="preserve"> - 차량임차비</t>
    <phoneticPr fontId="2" type="noConversion"/>
  </si>
  <si>
    <t>10. 작품발표회 및 종강식</t>
    <phoneticPr fontId="2" type="noConversion"/>
  </si>
  <si>
    <t xml:space="preserve"> - 소모품구입비</t>
    <phoneticPr fontId="2" type="noConversion"/>
  </si>
  <si>
    <t>2. 남성장애인요리교실</t>
    <phoneticPr fontId="2" type="noConversion"/>
  </si>
  <si>
    <t xml:space="preserve"> - 자조모임</t>
    <phoneticPr fontId="2" type="noConversion"/>
  </si>
  <si>
    <t>3. 탁구동호회</t>
    <phoneticPr fontId="2" type="noConversion"/>
  </si>
  <si>
    <t>4. 볼링동호회</t>
    <phoneticPr fontId="2" type="noConversion"/>
  </si>
  <si>
    <t xml:space="preserve"> - 진행비</t>
    <phoneticPr fontId="2" type="noConversion"/>
  </si>
  <si>
    <t>원</t>
    <phoneticPr fontId="2" type="noConversion"/>
  </si>
  <si>
    <t>x</t>
    <phoneticPr fontId="2" type="noConversion"/>
  </si>
  <si>
    <t>회</t>
    <phoneticPr fontId="2" type="noConversion"/>
  </si>
  <si>
    <t>=</t>
    <phoneticPr fontId="2" type="noConversion"/>
  </si>
  <si>
    <t xml:space="preserve"> - 현수막</t>
    <phoneticPr fontId="2" type="noConversion"/>
  </si>
  <si>
    <t xml:space="preserve"> - 식비 및 간식비</t>
    <phoneticPr fontId="2" type="noConversion"/>
  </si>
  <si>
    <t>5. 건강지원서비스</t>
    <phoneticPr fontId="2" type="noConversion"/>
  </si>
  <si>
    <t>6. 보장구수리서비스</t>
    <phoneticPr fontId="2" type="noConversion"/>
  </si>
  <si>
    <t>7. 문화체험(재가장애인 나들이)</t>
    <phoneticPr fontId="2" type="noConversion"/>
  </si>
  <si>
    <t>1. 장애인단체장 간담회</t>
    <phoneticPr fontId="2" type="noConversion"/>
  </si>
  <si>
    <t>2. 장애인식개선교육 및 장애체험</t>
    <phoneticPr fontId="2" type="noConversion"/>
  </si>
  <si>
    <t xml:space="preserve"> - 자원봉사자 기본교육</t>
    <phoneticPr fontId="2" type="noConversion"/>
  </si>
  <si>
    <t xml:space="preserve"> - 자원봉사자 보수교육</t>
    <phoneticPr fontId="2" type="noConversion"/>
  </si>
  <si>
    <t xml:space="preserve"> - 자원봉사자 간담회</t>
    <phoneticPr fontId="2" type="noConversion"/>
  </si>
  <si>
    <t>명</t>
    <phoneticPr fontId="2" type="noConversion"/>
  </si>
  <si>
    <t xml:space="preserve"> - 신규후원자 키트 제작</t>
    <phoneticPr fontId="2" type="noConversion"/>
  </si>
  <si>
    <t xml:space="preserve"> - 기타 진행비</t>
    <phoneticPr fontId="2" type="noConversion"/>
  </si>
  <si>
    <t>개</t>
    <phoneticPr fontId="2" type="noConversion"/>
  </si>
  <si>
    <t xml:space="preserve"> - 표창장 및 시상품 구입비</t>
    <phoneticPr fontId="2" type="noConversion"/>
  </si>
  <si>
    <t xml:space="preserve"> - 회의비</t>
    <phoneticPr fontId="2" type="noConversion"/>
  </si>
  <si>
    <t xml:space="preserve"> - 간담회 및 교육</t>
    <phoneticPr fontId="2" type="noConversion"/>
  </si>
  <si>
    <t>8. 공익사업</t>
    <phoneticPr fontId="2" type="noConversion"/>
  </si>
  <si>
    <t xml:space="preserve"> - 후원금 지급</t>
    <phoneticPr fontId="2" type="noConversion"/>
  </si>
  <si>
    <t xml:space="preserve"> - 학용품 지원</t>
    <phoneticPr fontId="2" type="noConversion"/>
  </si>
  <si>
    <t xml:space="preserve"> - 간담회</t>
    <phoneticPr fontId="2" type="noConversion"/>
  </si>
  <si>
    <t xml:space="preserve"> - 평가회 진행비</t>
    <phoneticPr fontId="2" type="noConversion"/>
  </si>
  <si>
    <t xml:space="preserve"> - 강사비</t>
    <phoneticPr fontId="2" type="noConversion"/>
  </si>
  <si>
    <t xml:space="preserve"> - 평가회</t>
    <phoneticPr fontId="2" type="noConversion"/>
  </si>
  <si>
    <t>3. 자원봉사자 개발 및 관리</t>
    <phoneticPr fontId="2" type="noConversion"/>
  </si>
  <si>
    <t>4. 자원봉사자 나들이</t>
    <phoneticPr fontId="2" type="noConversion"/>
  </si>
  <si>
    <t>5. 후원자 개발 및 관리</t>
    <phoneticPr fontId="2" type="noConversion"/>
  </si>
  <si>
    <t>6. 후원행사</t>
    <phoneticPr fontId="2" type="noConversion"/>
  </si>
  <si>
    <t>7. 마을공동체 회복 "이웃-이음"</t>
    <phoneticPr fontId="2" type="noConversion"/>
  </si>
  <si>
    <t>9. 장애인식개선켐페인</t>
    <phoneticPr fontId="2" type="noConversion"/>
  </si>
  <si>
    <t>10. 정기후원금 지원사업</t>
    <phoneticPr fontId="2" type="noConversion"/>
  </si>
  <si>
    <t>11. 찾아가는 이동복지관</t>
    <phoneticPr fontId="2" type="noConversion"/>
  </si>
  <si>
    <t>12. 재가장애인 프로그램</t>
    <phoneticPr fontId="2" type="noConversion"/>
  </si>
  <si>
    <t>1. 인건비</t>
  </si>
  <si>
    <t xml:space="preserve"> - 고용보험</t>
  </si>
  <si>
    <t xml:space="preserve"> - 산재보험</t>
  </si>
  <si>
    <t xml:space="preserve"> - 배상책임보험</t>
  </si>
  <si>
    <t xml:space="preserve"> - 명절선물구입비</t>
  </si>
  <si>
    <t xml:space="preserve"> - 홍보비</t>
  </si>
  <si>
    <t xml:space="preserve"> - 교육비</t>
  </si>
  <si>
    <t xml:space="preserve"> - 다과비</t>
  </si>
  <si>
    <t>1. 전담인력 인건비</t>
    <phoneticPr fontId="2" type="noConversion"/>
  </si>
  <si>
    <t xml:space="preserve"> * 기본급(4급 13호)</t>
    <phoneticPr fontId="2" type="noConversion"/>
  </si>
  <si>
    <t>월</t>
    <phoneticPr fontId="2" type="noConversion"/>
  </si>
  <si>
    <t xml:space="preserve"> * 기본급(4급 14호)</t>
    <phoneticPr fontId="2" type="noConversion"/>
  </si>
  <si>
    <t xml:space="preserve"> * 제수당</t>
    <phoneticPr fontId="2" type="noConversion"/>
  </si>
  <si>
    <t xml:space="preserve">  - 명절휴가비</t>
    <phoneticPr fontId="2" type="noConversion"/>
  </si>
  <si>
    <t>%</t>
    <phoneticPr fontId="2" type="noConversion"/>
  </si>
  <si>
    <t xml:space="preserve">  - 종사자대우수당</t>
    <phoneticPr fontId="2" type="noConversion"/>
  </si>
  <si>
    <t xml:space="preserve">  - 시간외근무수당</t>
    <phoneticPr fontId="2" type="noConversion"/>
  </si>
  <si>
    <t xml:space="preserve">  - 연가보상수당</t>
    <phoneticPr fontId="2" type="noConversion"/>
  </si>
  <si>
    <t xml:space="preserve"> * 퇴직적립금</t>
    <phoneticPr fontId="2" type="noConversion"/>
  </si>
  <si>
    <t xml:space="preserve">  - 퇴직적립금</t>
    <phoneticPr fontId="2" type="noConversion"/>
  </si>
  <si>
    <t>/</t>
  </si>
  <si>
    <t xml:space="preserve"> * 사회보험부담금</t>
    <phoneticPr fontId="2" type="noConversion"/>
  </si>
  <si>
    <t xml:space="preserve">  - 국민연금</t>
    <phoneticPr fontId="2" type="noConversion"/>
  </si>
  <si>
    <t xml:space="preserve">  - 건강보험</t>
    <phoneticPr fontId="2" type="noConversion"/>
  </si>
  <si>
    <t xml:space="preserve">  - 고용보험</t>
    <phoneticPr fontId="2" type="noConversion"/>
  </si>
  <si>
    <t xml:space="preserve">  - 산재보험</t>
    <phoneticPr fontId="2" type="noConversion"/>
  </si>
  <si>
    <t xml:space="preserve">  - 노인장기요양보험</t>
    <phoneticPr fontId="2" type="noConversion"/>
  </si>
  <si>
    <t>2. 활동지원사 인건비</t>
    <phoneticPr fontId="2" type="noConversion"/>
  </si>
  <si>
    <t xml:space="preserve"> * 급여</t>
    <phoneticPr fontId="2" type="noConversion"/>
  </si>
  <si>
    <t>시간</t>
    <phoneticPr fontId="2" type="noConversion"/>
  </si>
  <si>
    <t xml:space="preserve"> * 가산수당</t>
    <phoneticPr fontId="2" type="noConversion"/>
  </si>
  <si>
    <t xml:space="preserve"> * 원거리교통비</t>
    <phoneticPr fontId="2" type="noConversion"/>
  </si>
  <si>
    <t>/</t>
    <phoneticPr fontId="2" type="noConversion"/>
  </si>
  <si>
    <t>3. 기타후생경비</t>
    <phoneticPr fontId="2" type="noConversion"/>
  </si>
  <si>
    <t xml:space="preserve"> - 상해보험</t>
    <phoneticPr fontId="2" type="noConversion"/>
  </si>
  <si>
    <t xml:space="preserve"> - 우수 활동지원사 포상</t>
    <phoneticPr fontId="2" type="noConversion"/>
  </si>
  <si>
    <t xml:space="preserve"> - 활동지원사 향정신건강진단 지원</t>
    <phoneticPr fontId="2" type="noConversion"/>
  </si>
  <si>
    <t xml:space="preserve"> - 활동지원사 생일선물 상품권 지원</t>
    <phoneticPr fontId="2" type="noConversion"/>
  </si>
  <si>
    <t xml:space="preserve"> - 활동지원사 피복비 지원</t>
    <phoneticPr fontId="2" type="noConversion"/>
  </si>
  <si>
    <t>4. 수용비 및 수수료</t>
    <phoneticPr fontId="2" type="noConversion"/>
  </si>
  <si>
    <t xml:space="preserve"> - 사무용품구입비</t>
    <phoneticPr fontId="2" type="noConversion"/>
  </si>
  <si>
    <t xml:space="preserve"> - 기타 수용비 및 수수료</t>
    <phoneticPr fontId="2" type="noConversion"/>
  </si>
  <si>
    <t xml:space="preserve"> - 단말기 요금</t>
    <phoneticPr fontId="2" type="noConversion"/>
  </si>
  <si>
    <t xml:space="preserve"> - 이용인 선물구입</t>
    <phoneticPr fontId="2" type="noConversion"/>
  </si>
  <si>
    <t xml:space="preserve"> - 활동지원사 명절선물구입</t>
    <phoneticPr fontId="2" type="noConversion"/>
  </si>
  <si>
    <t xml:space="preserve"> - 등록장애인 명절 선물 구입</t>
    <phoneticPr fontId="2" type="noConversion"/>
  </si>
  <si>
    <t xml:space="preserve"> - 활동지원사 직무교육비</t>
    <phoneticPr fontId="2" type="noConversion"/>
  </si>
  <si>
    <t xml:space="preserve"> - 활동지원사 간담회 다과비</t>
    <phoneticPr fontId="2" type="noConversion"/>
  </si>
  <si>
    <t xml:space="preserve"> - 연말정산 자문비</t>
    <phoneticPr fontId="2" type="noConversion"/>
  </si>
  <si>
    <t xml:space="preserve"> - 회계프로그램유지비</t>
    <phoneticPr fontId="2" type="noConversion"/>
  </si>
  <si>
    <t xml:space="preserve">  - 시각장애인 나들이</t>
    <phoneticPr fontId="2" type="noConversion"/>
  </si>
  <si>
    <t xml:space="preserve"> - 이용인 및 보호자 교육</t>
    <phoneticPr fontId="2" type="noConversion"/>
  </si>
  <si>
    <t>=</t>
    <phoneticPr fontId="2" type="noConversion"/>
  </si>
  <si>
    <t>5. 공공요금</t>
    <phoneticPr fontId="2" type="noConversion"/>
  </si>
  <si>
    <t>6. 기타운영비</t>
    <phoneticPr fontId="2" type="noConversion"/>
  </si>
  <si>
    <t>7. 사업비</t>
    <phoneticPr fontId="2" type="noConversion"/>
  </si>
  <si>
    <t>* 사회보험부담금</t>
    <phoneticPr fontId="2" type="noConversion"/>
  </si>
  <si>
    <t>2. 진행비</t>
    <phoneticPr fontId="2" type="noConversion"/>
  </si>
  <si>
    <t>3. 교육비</t>
    <phoneticPr fontId="2" type="noConversion"/>
  </si>
  <si>
    <t>4. 기타진행비</t>
    <phoneticPr fontId="2" type="noConversion"/>
  </si>
  <si>
    <t xml:space="preserve"> - 진행비</t>
    <phoneticPr fontId="2" type="noConversion"/>
  </si>
  <si>
    <t xml:space="preserve"> * 기본급</t>
    <phoneticPr fontId="2" type="noConversion"/>
  </si>
  <si>
    <t xml:space="preserve"> * 교통비</t>
    <phoneticPr fontId="2" type="noConversion"/>
  </si>
  <si>
    <t>1. 주부식 구입비</t>
    <phoneticPr fontId="2" type="noConversion"/>
  </si>
  <si>
    <t>일</t>
    <phoneticPr fontId="2" type="noConversion"/>
  </si>
  <si>
    <t>2. 소모품 구입비</t>
    <phoneticPr fontId="2" type="noConversion"/>
  </si>
  <si>
    <t>3. 기타진행비</t>
    <phoneticPr fontId="2" type="noConversion"/>
  </si>
  <si>
    <t xml:space="preserve"> - 운영비</t>
    <phoneticPr fontId="2" type="noConversion"/>
  </si>
  <si>
    <t xml:space="preserve"> - 사회보험부담금</t>
    <phoneticPr fontId="2" type="noConversion"/>
  </si>
  <si>
    <t>1. 설명절 행사</t>
  </si>
  <si>
    <t xml:space="preserve"> - 진행비</t>
  </si>
  <si>
    <t xml:space="preserve"> - 물품구입비</t>
  </si>
  <si>
    <t>2. 추석명절 행사</t>
  </si>
  <si>
    <t>3. 어버이날 행사</t>
  </si>
  <si>
    <t>4. 사랑의 생신잔치</t>
  </si>
  <si>
    <t xml:space="preserve">  - 현수막</t>
  </si>
  <si>
    <t xml:space="preserve">  - 선물구입비</t>
  </si>
  <si>
    <t xml:space="preserve">  - 진행비</t>
  </si>
  <si>
    <t>5. 재가장애인 가족나들이 지원</t>
  </si>
  <si>
    <t xml:space="preserve">  - 체험비</t>
  </si>
  <si>
    <t xml:space="preserve">  - 식비</t>
  </si>
  <si>
    <t xml:space="preserve">  - 간식비</t>
  </si>
  <si>
    <t xml:space="preserve">  - 기타진행비</t>
  </si>
  <si>
    <t>6. 밑반찬지원</t>
  </si>
  <si>
    <t xml:space="preserve">  - 재료구입비</t>
  </si>
  <si>
    <t xml:space="preserve">  - 소모품구입비</t>
  </si>
  <si>
    <t>7. 김장지원</t>
  </si>
  <si>
    <t xml:space="preserve">  - 진행비(물품구입 등)</t>
  </si>
  <si>
    <t>8. 위생서비스</t>
  </si>
  <si>
    <t>1. 주거환경개선</t>
  </si>
  <si>
    <t xml:space="preserve">  - 주거환경개선</t>
  </si>
  <si>
    <t>2. 하절기대비지원</t>
  </si>
  <si>
    <t xml:space="preserve"> - 하절기대비지원</t>
  </si>
  <si>
    <t xml:space="preserve"> - 기타 진행비</t>
  </si>
  <si>
    <t>3. 난방비지원</t>
  </si>
  <si>
    <t xml:space="preserve"> - 난방비지원</t>
  </si>
  <si>
    <t>1. 결연아동후원사업</t>
  </si>
  <si>
    <t xml:space="preserve">  - 결연후원금</t>
  </si>
  <si>
    <t>관장(20호)</t>
    <phoneticPr fontId="2" type="noConversion"/>
  </si>
  <si>
    <t>원</t>
    <phoneticPr fontId="2" type="noConversion"/>
  </si>
  <si>
    <t>x</t>
    <phoneticPr fontId="2" type="noConversion"/>
  </si>
  <si>
    <t>월</t>
    <phoneticPr fontId="2" type="noConversion"/>
  </si>
  <si>
    <t>=</t>
    <phoneticPr fontId="2" type="noConversion"/>
  </si>
  <si>
    <t>관장(21호)</t>
    <phoneticPr fontId="2" type="noConversion"/>
  </si>
  <si>
    <t>사무국장(14호)</t>
    <phoneticPr fontId="2" type="noConversion"/>
  </si>
  <si>
    <t>사무국장(15호)</t>
    <phoneticPr fontId="2" type="noConversion"/>
  </si>
  <si>
    <t>팀장(2급 17호)_유홍주</t>
    <phoneticPr fontId="2" type="noConversion"/>
  </si>
  <si>
    <t>팀장(2급 18호)_유홍주</t>
    <phoneticPr fontId="2" type="noConversion"/>
  </si>
  <si>
    <t>팀장(3급 10호)_정구성</t>
    <phoneticPr fontId="2" type="noConversion"/>
  </si>
  <si>
    <t>팀장(3급 11호)_정구성</t>
    <phoneticPr fontId="2" type="noConversion"/>
  </si>
  <si>
    <t>팀장(3급 6호)_김지영</t>
    <phoneticPr fontId="2" type="noConversion"/>
  </si>
  <si>
    <t>팀장(3급 7호)_김지영</t>
    <phoneticPr fontId="2" type="noConversion"/>
  </si>
  <si>
    <t>팀장(3급 8호)_김현정</t>
    <phoneticPr fontId="2" type="noConversion"/>
  </si>
  <si>
    <t>팀장(3급 9호)_김현정=육아휴직복직</t>
    <phoneticPr fontId="2" type="noConversion"/>
  </si>
  <si>
    <t>사회복지사(4급 2호)_남금모(육아휴직대체)</t>
    <phoneticPr fontId="2" type="noConversion"/>
  </si>
  <si>
    <t>대리(3급 8호)_박경한</t>
    <phoneticPr fontId="2" type="noConversion"/>
  </si>
  <si>
    <t>대리(3급 9호)_박경한</t>
    <phoneticPr fontId="2" type="noConversion"/>
  </si>
  <si>
    <t>사회복지사(4급 2호)_여호진</t>
    <phoneticPr fontId="2" type="noConversion"/>
  </si>
  <si>
    <t>사회복지사(4급 3호)_여호진</t>
    <phoneticPr fontId="2" type="noConversion"/>
  </si>
  <si>
    <t>사회복지사(4급 2호)_이근주</t>
    <phoneticPr fontId="2" type="noConversion"/>
  </si>
  <si>
    <t>사회복지사(4급 3호)_이근주</t>
    <phoneticPr fontId="2" type="noConversion"/>
  </si>
  <si>
    <t>사회복지사(4급 3호)_정태환</t>
    <phoneticPr fontId="2" type="noConversion"/>
  </si>
  <si>
    <t>사회복지사(4급 4호)_정태환</t>
    <phoneticPr fontId="2" type="noConversion"/>
  </si>
  <si>
    <t>사회복지사(4급 4호)_최수정</t>
    <phoneticPr fontId="2" type="noConversion"/>
  </si>
  <si>
    <t>사회복지사(4급5호)_최수정=육아휴직복직</t>
    <phoneticPr fontId="2" type="noConversion"/>
  </si>
  <si>
    <t>사회복지사(4급 1호)_곽상미</t>
    <phoneticPr fontId="2" type="noConversion"/>
  </si>
  <si>
    <t>사회복지사(4급 2호)_곽상미(육아휴직대체)</t>
    <phoneticPr fontId="2" type="noConversion"/>
  </si>
  <si>
    <t>사회복지사(3급 5호)_김나영</t>
    <phoneticPr fontId="2" type="noConversion"/>
  </si>
  <si>
    <t>사회복지사(3급 6호)_김나영</t>
    <phoneticPr fontId="2" type="noConversion"/>
  </si>
  <si>
    <t>사회복지사(3급 7호)_장시진</t>
    <phoneticPr fontId="2" type="noConversion"/>
  </si>
  <si>
    <t>사회복지사(3급 8호)_장시진</t>
    <phoneticPr fontId="2" type="noConversion"/>
  </si>
  <si>
    <t>사회복지사(3급 9호)_곽현미</t>
    <phoneticPr fontId="2" type="noConversion"/>
  </si>
  <si>
    <t>사회복지사(3급10호)_곽현미</t>
    <phoneticPr fontId="2" type="noConversion"/>
  </si>
  <si>
    <t>시설관리기사(3급 15호)_전우칠</t>
    <phoneticPr fontId="2" type="noConversion"/>
  </si>
  <si>
    <t>시설관리기사(3급 16호)_전우칠</t>
    <phoneticPr fontId="2" type="noConversion"/>
  </si>
  <si>
    <t>조리사(고용직 4급 6호)_전희숙</t>
    <phoneticPr fontId="2" type="noConversion"/>
  </si>
  <si>
    <t>조리사(고용직 4급 7호)_전희숙</t>
    <phoneticPr fontId="2" type="noConversion"/>
  </si>
  <si>
    <t>영양사(일반직 4급 10호)_김나경</t>
    <phoneticPr fontId="2" type="noConversion"/>
  </si>
  <si>
    <t>영양사(일반직 4급 11호)_김나경</t>
    <phoneticPr fontId="2" type="noConversion"/>
  </si>
  <si>
    <t>가족수당</t>
    <phoneticPr fontId="2" type="noConversion"/>
  </si>
  <si>
    <t>회</t>
    <phoneticPr fontId="2" type="noConversion"/>
  </si>
  <si>
    <t>명절휴가비</t>
    <phoneticPr fontId="2" type="noConversion"/>
  </si>
  <si>
    <t>직책수당</t>
    <phoneticPr fontId="2" type="noConversion"/>
  </si>
  <si>
    <t xml:space="preserve"> - 직책수당(관장)</t>
    <phoneticPr fontId="2" type="noConversion"/>
  </si>
  <si>
    <t xml:space="preserve"> - 직책수당(사무국장)</t>
    <phoneticPr fontId="2" type="noConversion"/>
  </si>
  <si>
    <t xml:space="preserve"> - 직책수당(팀장)</t>
    <phoneticPr fontId="2" type="noConversion"/>
  </si>
  <si>
    <t>명</t>
    <phoneticPr fontId="2" type="noConversion"/>
  </si>
  <si>
    <t xml:space="preserve"> - 특수업무수당(회계)</t>
    <phoneticPr fontId="2" type="noConversion"/>
  </si>
  <si>
    <t>종사자 대우수당</t>
    <phoneticPr fontId="2" type="noConversion"/>
  </si>
  <si>
    <t>시간외근무수당</t>
    <phoneticPr fontId="2" type="noConversion"/>
  </si>
  <si>
    <t>연가보상수당</t>
    <phoneticPr fontId="2" type="noConversion"/>
  </si>
  <si>
    <t>퇴직적립금</t>
    <phoneticPr fontId="2" type="noConversion"/>
  </si>
  <si>
    <t>국민연금</t>
    <phoneticPr fontId="2" type="noConversion"/>
  </si>
  <si>
    <t>건강보험</t>
    <phoneticPr fontId="2" type="noConversion"/>
  </si>
  <si>
    <t>고용보험</t>
    <phoneticPr fontId="2" type="noConversion"/>
  </si>
  <si>
    <t>산재보험</t>
    <phoneticPr fontId="2" type="noConversion"/>
  </si>
  <si>
    <t>노인장기요양보험</t>
    <phoneticPr fontId="2" type="noConversion"/>
  </si>
  <si>
    <t>직원상해보험료</t>
    <phoneticPr fontId="2" type="noConversion"/>
  </si>
  <si>
    <t>기관운영업무추진비</t>
    <phoneticPr fontId="2" type="noConversion"/>
  </si>
  <si>
    <t>직책보조비</t>
    <phoneticPr fontId="2" type="noConversion"/>
  </si>
  <si>
    <t>운영위원 회의수당</t>
    <phoneticPr fontId="2" type="noConversion"/>
  </si>
  <si>
    <t>회의 진행비</t>
    <phoneticPr fontId="2" type="noConversion"/>
  </si>
  <si>
    <t>출장여비</t>
    <phoneticPr fontId="2" type="noConversion"/>
  </si>
  <si>
    <t>사무용품 구입비</t>
    <phoneticPr fontId="2" type="noConversion"/>
  </si>
  <si>
    <t>각종 인쇄비</t>
    <phoneticPr fontId="2" type="noConversion"/>
  </si>
  <si>
    <t>기타경비(접대용품)</t>
    <phoneticPr fontId="2" type="noConversion"/>
  </si>
  <si>
    <t>잉크 및 토너, 드럼교체비</t>
    <phoneticPr fontId="2" type="noConversion"/>
  </si>
  <si>
    <t>시설소모품 및 청소용품비</t>
    <phoneticPr fontId="2" type="noConversion"/>
  </si>
  <si>
    <t>하이패스충전비</t>
    <phoneticPr fontId="2" type="noConversion"/>
  </si>
  <si>
    <t>퇴직연금수수료</t>
    <phoneticPr fontId="2" type="noConversion"/>
  </si>
  <si>
    <t>기타 수용비 및 수수료</t>
    <phoneticPr fontId="2" type="noConversion"/>
  </si>
  <si>
    <t>CMS 수수료</t>
    <phoneticPr fontId="2" type="noConversion"/>
  </si>
  <si>
    <t>무인경비 용역료</t>
    <phoneticPr fontId="2" type="noConversion"/>
  </si>
  <si>
    <t>전화 및 인터넷요금</t>
    <phoneticPr fontId="2" type="noConversion"/>
  </si>
  <si>
    <t>전기요금</t>
    <phoneticPr fontId="2" type="noConversion"/>
  </si>
  <si>
    <t>상하수도요금</t>
    <phoneticPr fontId="2" type="noConversion"/>
  </si>
  <si>
    <t>가스요금</t>
    <phoneticPr fontId="2" type="noConversion"/>
  </si>
  <si>
    <t>우편료</t>
    <phoneticPr fontId="2" type="noConversion"/>
  </si>
  <si>
    <t>복지시설종합안전배상공제료</t>
    <phoneticPr fontId="2" type="noConversion"/>
  </si>
  <si>
    <t>화재보험료</t>
    <phoneticPr fontId="2" type="noConversion"/>
  </si>
  <si>
    <t>신원보증보험료</t>
    <phoneticPr fontId="2" type="noConversion"/>
  </si>
  <si>
    <t>자동차보험료</t>
    <phoneticPr fontId="2" type="noConversion"/>
  </si>
  <si>
    <t>자동차세</t>
    <phoneticPr fontId="2" type="noConversion"/>
  </si>
  <si>
    <t>장애인복지관협의회비</t>
    <phoneticPr fontId="2" type="noConversion"/>
  </si>
  <si>
    <t>충북장애인복지관협회비</t>
    <phoneticPr fontId="2" type="noConversion"/>
  </si>
  <si>
    <t>한국장애인복지관협회비</t>
    <phoneticPr fontId="2" type="noConversion"/>
  </si>
  <si>
    <t>농산어촌장애인복지관협회비</t>
    <phoneticPr fontId="2" type="noConversion"/>
  </si>
  <si>
    <t>차량유류비</t>
    <phoneticPr fontId="2" type="noConversion"/>
  </si>
  <si>
    <t>대</t>
    <phoneticPr fontId="2" type="noConversion"/>
  </si>
  <si>
    <t>차량정비유지비</t>
    <phoneticPr fontId="2" type="noConversion"/>
  </si>
  <si>
    <t>차량소모품</t>
    <phoneticPr fontId="2" type="noConversion"/>
  </si>
  <si>
    <t>차량검사비</t>
    <phoneticPr fontId="2" type="noConversion"/>
  </si>
  <si>
    <t>연료비</t>
    <phoneticPr fontId="2" type="noConversion"/>
  </si>
  <si>
    <t>특근매식비</t>
    <phoneticPr fontId="2" type="noConversion"/>
  </si>
  <si>
    <t>회계점검 운영비</t>
    <phoneticPr fontId="2" type="noConversion"/>
  </si>
  <si>
    <t>노무자문비</t>
    <phoneticPr fontId="2" type="noConversion"/>
  </si>
  <si>
    <t>직원 근무복구입비</t>
    <phoneticPr fontId="2" type="noConversion"/>
  </si>
  <si>
    <t>기타운영경비</t>
    <phoneticPr fontId="2" type="noConversion"/>
  </si>
  <si>
    <t>소규모시설비(프로그램실 등 보강)</t>
    <phoneticPr fontId="2" type="noConversion"/>
  </si>
  <si>
    <t>기타시설비</t>
    <phoneticPr fontId="2" type="noConversion"/>
  </si>
  <si>
    <t>비품구입비(사무기기 외)</t>
    <phoneticPr fontId="2" type="noConversion"/>
  </si>
  <si>
    <t>기타 소규모 자산득비</t>
    <phoneticPr fontId="2" type="noConversion"/>
  </si>
  <si>
    <t>전기안저관리대행료</t>
    <phoneticPr fontId="2" type="noConversion"/>
  </si>
  <si>
    <t>소방안전관리대행료</t>
    <phoneticPr fontId="2" type="noConversion"/>
  </si>
  <si>
    <t>정수기유지관리비</t>
    <phoneticPr fontId="2" type="noConversion"/>
  </si>
  <si>
    <t>복사기유지관리비</t>
    <phoneticPr fontId="2" type="noConversion"/>
  </si>
  <si>
    <t>승강기유지관리비</t>
    <phoneticPr fontId="2" type="noConversion"/>
  </si>
  <si>
    <t>시설장비 및 소모품구입비</t>
    <phoneticPr fontId="2" type="noConversion"/>
  </si>
  <si>
    <t>방역소독비</t>
    <phoneticPr fontId="2" type="noConversion"/>
  </si>
  <si>
    <t>청소용역비</t>
    <phoneticPr fontId="2" type="noConversion"/>
  </si>
  <si>
    <t>잡지출</t>
    <phoneticPr fontId="2" type="noConversion"/>
  </si>
  <si>
    <t>예비비</t>
    <phoneticPr fontId="2" type="noConversion"/>
  </si>
  <si>
    <t>=</t>
    <phoneticPr fontId="2" type="noConversion"/>
  </si>
  <si>
    <t>4. 장애인생활체육기금사업</t>
    <phoneticPr fontId="2" type="noConversion"/>
  </si>
  <si>
    <t xml:space="preserve"> - 진행비</t>
    <phoneticPr fontId="2" type="noConversion"/>
  </si>
  <si>
    <t>원</t>
    <phoneticPr fontId="2" type="noConversion"/>
  </si>
  <si>
    <t>회</t>
    <phoneticPr fontId="2" type="noConversion"/>
  </si>
  <si>
    <t>6. 제안 및 포상제도 운영</t>
    <phoneticPr fontId="2" type="noConversion"/>
  </si>
  <si>
    <t xml:space="preserve"> - 진행비</t>
    <phoneticPr fontId="2" type="noConversion"/>
  </si>
  <si>
    <t>회</t>
    <phoneticPr fontId="2" type="noConversion"/>
  </si>
  <si>
    <t>=</t>
    <phoneticPr fontId="2" type="noConversion"/>
  </si>
  <si>
    <t xml:space="preserve"> - 책자 발간</t>
    <phoneticPr fontId="2" type="noConversion"/>
  </si>
  <si>
    <t>4. 취업 후 적응지도 및 간담회</t>
    <phoneticPr fontId="2" type="noConversion"/>
  </si>
  <si>
    <t xml:space="preserve"> - 진행비</t>
    <phoneticPr fontId="2" type="noConversion"/>
  </si>
  <si>
    <t>원</t>
    <phoneticPr fontId="2" type="noConversion"/>
  </si>
  <si>
    <t>회</t>
    <phoneticPr fontId="2" type="noConversion"/>
  </si>
  <si>
    <t xml:space="preserve"> - 강사비</t>
    <phoneticPr fontId="2" type="noConversion"/>
  </si>
  <si>
    <t xml:space="preserve"> - 기타진행비</t>
    <phoneticPr fontId="2" type="noConversion"/>
  </si>
  <si>
    <t>산          출          내          역</t>
    <phoneticPr fontId="2" type="noConversion"/>
  </si>
  <si>
    <t>311  장애인가족지원사업</t>
    <phoneticPr fontId="2" type="noConversion"/>
  </si>
  <si>
    <t>재원구분</t>
    <phoneticPr fontId="2" type="noConversion"/>
  </si>
  <si>
    <t>종사자대우수당보조금</t>
    <phoneticPr fontId="2" type="noConversion"/>
  </si>
  <si>
    <t>중증장애인일감사업</t>
    <phoneticPr fontId="2" type="noConversion"/>
  </si>
  <si>
    <t>장애인건강증진사업</t>
    <phoneticPr fontId="2" type="noConversion"/>
  </si>
  <si>
    <t>여성장애인 가사도우미사업</t>
    <phoneticPr fontId="2" type="noConversion"/>
  </si>
  <si>
    <t>여성장애인평생교육사업</t>
    <phoneticPr fontId="2" type="noConversion"/>
  </si>
  <si>
    <t>장애인집합정보화교육</t>
    <phoneticPr fontId="2" type="noConversion"/>
  </si>
  <si>
    <t>1인1기 상생일자리사업</t>
    <phoneticPr fontId="2" type="noConversion"/>
  </si>
  <si>
    <t>장애인생활체육기금사업</t>
    <phoneticPr fontId="2" type="noConversion"/>
  </si>
  <si>
    <t>회</t>
    <phoneticPr fontId="2" type="noConversion"/>
  </si>
  <si>
    <t>집단급식소 운영</t>
    <phoneticPr fontId="2" type="noConversion"/>
  </si>
  <si>
    <t>7. 행사</t>
    <phoneticPr fontId="2" type="noConversion"/>
  </si>
  <si>
    <t xml:space="preserve"> - 법인체육대회 참가</t>
    <phoneticPr fontId="2" type="noConversion"/>
  </si>
  <si>
    <t xml:space="preserve"> - 종사자 체육대회 참가</t>
    <phoneticPr fontId="2" type="noConversion"/>
  </si>
  <si>
    <t xml:space="preserve"> - 기타행사 진행비</t>
    <phoneticPr fontId="2" type="noConversion"/>
  </si>
  <si>
    <t>5. 기타 외부지원사업비</t>
    <phoneticPr fontId="2" type="noConversion"/>
  </si>
  <si>
    <t xml:space="preserve"> - 진행비</t>
    <phoneticPr fontId="2" type="noConversion"/>
  </si>
  <si>
    <t>원</t>
    <phoneticPr fontId="2" type="noConversion"/>
  </si>
  <si>
    <t>회</t>
    <phoneticPr fontId="2" type="noConversion"/>
  </si>
  <si>
    <t>=</t>
    <phoneticPr fontId="2" type="noConversion"/>
  </si>
  <si>
    <t>사회통합지원팀 이용료수입</t>
    <phoneticPr fontId="2" type="noConversion"/>
  </si>
  <si>
    <t>직업지원팀 이용료 수입</t>
    <phoneticPr fontId="2" type="noConversion"/>
  </si>
  <si>
    <t>교육청바우처수입</t>
    <phoneticPr fontId="2" type="noConversion"/>
  </si>
  <si>
    <t>시설대관료 수입</t>
    <phoneticPr fontId="2" type="noConversion"/>
  </si>
  <si>
    <t>회</t>
    <phoneticPr fontId="2" type="noConversion"/>
  </si>
  <si>
    <t>월</t>
    <phoneticPr fontId="2" type="noConversion"/>
  </si>
  <si>
    <t>실습지도수입</t>
    <phoneticPr fontId="2" type="noConversion"/>
  </si>
  <si>
    <t>장애인활동지원사업수입</t>
    <phoneticPr fontId="2" type="noConversion"/>
  </si>
  <si>
    <t>114  집단급식소</t>
    <phoneticPr fontId="2" type="noConversion"/>
  </si>
  <si>
    <t>115 직업지원팀 임가공수입</t>
    <phoneticPr fontId="2" type="noConversion"/>
  </si>
  <si>
    <t>직업지원팀 임가공수입</t>
    <phoneticPr fontId="2" type="noConversion"/>
  </si>
  <si>
    <t>중증장애인일감사업 퇴직반환금</t>
    <phoneticPr fontId="2" type="noConversion"/>
  </si>
  <si>
    <t>원</t>
    <phoneticPr fontId="2" type="noConversion"/>
  </si>
  <si>
    <t>x</t>
    <phoneticPr fontId="2" type="noConversion"/>
  </si>
  <si>
    <t>회</t>
    <phoneticPr fontId="2" type="noConversion"/>
  </si>
  <si>
    <t>장애인활동지원사업</t>
    <phoneticPr fontId="2" type="noConversion"/>
  </si>
  <si>
    <t>후원금</t>
    <phoneticPr fontId="2" type="noConversion"/>
  </si>
  <si>
    <t>법인전입금</t>
    <phoneticPr fontId="2" type="noConversion"/>
  </si>
  <si>
    <t>소프트웨어구입비</t>
    <phoneticPr fontId="2" type="noConversion"/>
  </si>
  <si>
    <t>8. 몰래카메라 탐지단 운영</t>
    <phoneticPr fontId="2" type="noConversion"/>
  </si>
  <si>
    <t xml:space="preserve"> - 진행비</t>
    <phoneticPr fontId="2" type="noConversion"/>
  </si>
  <si>
    <t>회</t>
    <phoneticPr fontId="2" type="noConversion"/>
  </si>
  <si>
    <t>=</t>
    <phoneticPr fontId="2" type="noConversion"/>
  </si>
  <si>
    <t>원</t>
    <phoneticPr fontId="2" type="noConversion"/>
  </si>
  <si>
    <t>사업수입(이용료수입 등)</t>
    <phoneticPr fontId="2" type="noConversion"/>
  </si>
  <si>
    <t xml:space="preserve"> - 홈페이지 관리</t>
    <phoneticPr fontId="2" type="noConversion"/>
  </si>
  <si>
    <t>8. 홈페이지 유지보수비</t>
    <phoneticPr fontId="2" type="noConversion"/>
  </si>
  <si>
    <t>운영비지원금</t>
    <phoneticPr fontId="2" type="noConversion"/>
  </si>
  <si>
    <t>인건비지원금</t>
    <phoneticPr fontId="2" type="noConversion"/>
  </si>
  <si>
    <t>종사자대우수당</t>
    <phoneticPr fontId="2" type="noConversion"/>
  </si>
  <si>
    <t>결연아동후원사업(초록우산)</t>
    <phoneticPr fontId="2" type="noConversion"/>
  </si>
  <si>
    <t>보조금반환금</t>
    <phoneticPr fontId="2" type="noConversion"/>
  </si>
  <si>
    <t>자부담이월금</t>
    <phoneticPr fontId="2" type="noConversion"/>
  </si>
  <si>
    <t>기타잡수입</t>
    <phoneticPr fontId="2" type="noConversion"/>
  </si>
  <si>
    <t>비지정후원금이월금</t>
    <phoneticPr fontId="2" type="noConversion"/>
  </si>
  <si>
    <t>원</t>
    <phoneticPr fontId="2" type="noConversion"/>
  </si>
  <si>
    <t>x</t>
    <phoneticPr fontId="2" type="noConversion"/>
  </si>
  <si>
    <t>가족수당</t>
    <phoneticPr fontId="2" type="noConversion"/>
  </si>
  <si>
    <t>회</t>
    <phoneticPr fontId="2" type="noConversion"/>
  </si>
  <si>
    <t>명절휴가비</t>
    <phoneticPr fontId="2" type="noConversion"/>
  </si>
  <si>
    <t>종사자 대우수당(3년 미만)</t>
    <phoneticPr fontId="2" type="noConversion"/>
  </si>
  <si>
    <t>시간외근무수당</t>
    <phoneticPr fontId="2" type="noConversion"/>
  </si>
  <si>
    <t>연가보상수당</t>
    <phoneticPr fontId="2" type="noConversion"/>
  </si>
  <si>
    <t>퇴직적립금</t>
    <phoneticPr fontId="2" type="noConversion"/>
  </si>
  <si>
    <t>국민연금</t>
    <phoneticPr fontId="2" type="noConversion"/>
  </si>
  <si>
    <t>원</t>
    <phoneticPr fontId="2" type="noConversion"/>
  </si>
  <si>
    <t>건강보험</t>
    <phoneticPr fontId="2" type="noConversion"/>
  </si>
  <si>
    <t>원</t>
    <phoneticPr fontId="2" type="noConversion"/>
  </si>
  <si>
    <t>회</t>
    <phoneticPr fontId="2" type="noConversion"/>
  </si>
  <si>
    <t>고용보험</t>
    <phoneticPr fontId="2" type="noConversion"/>
  </si>
  <si>
    <t>x</t>
    <phoneticPr fontId="2" type="noConversion"/>
  </si>
  <si>
    <t>회</t>
    <phoneticPr fontId="2" type="noConversion"/>
  </si>
  <si>
    <t>원</t>
    <phoneticPr fontId="2" type="noConversion"/>
  </si>
  <si>
    <t>x</t>
    <phoneticPr fontId="2" type="noConversion"/>
  </si>
  <si>
    <t>노인장기요양보험</t>
    <phoneticPr fontId="2" type="noConversion"/>
  </si>
  <si>
    <t>비지정후원금 이월금</t>
    <phoneticPr fontId="2" type="noConversion"/>
  </si>
  <si>
    <t>자부담 이월금</t>
    <phoneticPr fontId="2" type="noConversion"/>
  </si>
  <si>
    <t>집</t>
    <phoneticPr fontId="2" type="noConversion"/>
  </si>
  <si>
    <t>보</t>
    <phoneticPr fontId="2" type="noConversion"/>
  </si>
  <si>
    <t>후</t>
    <phoneticPr fontId="2" type="noConversion"/>
  </si>
  <si>
    <t>법</t>
    <phoneticPr fontId="2" type="noConversion"/>
  </si>
  <si>
    <t>잡</t>
    <phoneticPr fontId="2" type="noConversion"/>
  </si>
  <si>
    <t>세입</t>
    <phoneticPr fontId="2" type="noConversion"/>
  </si>
  <si>
    <t>세출</t>
    <phoneticPr fontId="2" type="noConversion"/>
  </si>
  <si>
    <t>보</t>
    <phoneticPr fontId="2" type="noConversion"/>
  </si>
  <si>
    <t>차액</t>
    <phoneticPr fontId="2" type="noConversion"/>
  </si>
  <si>
    <t>집</t>
    <phoneticPr fontId="2" type="noConversion"/>
  </si>
  <si>
    <t>사</t>
    <phoneticPr fontId="2" type="noConversion"/>
  </si>
  <si>
    <t>활</t>
    <phoneticPr fontId="2" type="noConversion"/>
  </si>
  <si>
    <t>후</t>
    <phoneticPr fontId="2" type="noConversion"/>
  </si>
  <si>
    <t>법</t>
    <phoneticPr fontId="2" type="noConversion"/>
  </si>
  <si>
    <t>잡</t>
    <phoneticPr fontId="2" type="noConversion"/>
  </si>
  <si>
    <t>후</t>
    <phoneticPr fontId="2" type="noConversion"/>
  </si>
  <si>
    <t>사</t>
    <phoneticPr fontId="2" type="noConversion"/>
  </si>
  <si>
    <t>계</t>
    <phoneticPr fontId="2" type="noConversion"/>
  </si>
  <si>
    <t>보</t>
    <phoneticPr fontId="2" type="noConversion"/>
  </si>
  <si>
    <t>잡</t>
    <phoneticPr fontId="2" type="noConversion"/>
  </si>
  <si>
    <t>활보세출</t>
    <phoneticPr fontId="2" type="noConversion"/>
  </si>
  <si>
    <t>월</t>
    <phoneticPr fontId="2" type="noConversion"/>
  </si>
  <si>
    <t>영동군장애인복지관 2022년 예산(은)은 다음과 같고, 세입 및 세출 예산의 명세는 붙임 "예산"과 같다.</t>
    <phoneticPr fontId="2" type="noConversion"/>
  </si>
  <si>
    <t>보조금</t>
    <phoneticPr fontId="2" type="noConversion"/>
  </si>
  <si>
    <t xml:space="preserve"> - 치료사 상해보험 가입</t>
    <phoneticPr fontId="2" type="noConversion"/>
  </si>
  <si>
    <t>회</t>
    <phoneticPr fontId="2" type="noConversion"/>
  </si>
  <si>
    <t xml:space="preserve"> - 직책수당(대리)</t>
    <phoneticPr fontId="2" type="noConversion"/>
  </si>
  <si>
    <t>영동군 재가복지봉사센터 2022년 예산(은)은 다음과 같고, 세입 및 세출 예산의 명세는 붙임 "예산"과 같다.</t>
    <phoneticPr fontId="2" type="noConversion"/>
  </si>
  <si>
    <t>인사(면접, 심사) 수당</t>
    <phoneticPr fontId="2" type="noConversion"/>
  </si>
  <si>
    <t>자부담</t>
    <phoneticPr fontId="2" type="noConversion"/>
  </si>
  <si>
    <t>2022년도 예산(안)</t>
    <phoneticPr fontId="2" type="noConversion"/>
  </si>
  <si>
    <t xml:space="preserve">2022년도 예산 </t>
    <phoneticPr fontId="2" type="noConversion"/>
  </si>
  <si>
    <t>q비고</t>
    <phoneticPr fontId="2" type="noConversion"/>
  </si>
  <si>
    <t>영동군 장애인복지관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</si>
</sst>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0_);[Red]\(0\)"/>
    <numFmt numFmtId="177" formatCode="#,##0_ "/>
    <numFmt numFmtId="178" formatCode="#,##0.0_ "/>
    <numFmt numFmtId="179" formatCode="#,##0&quot; &quot;;&quot;△&quot;#,##0&quot; &quot;;&quot; &quot;"/>
    <numFmt numFmtId="180" formatCode="#,##0.0&quot; &quot;;&quot;△&quot;#,##0.0&quot; &quot;;&quot; &quot;"/>
    <numFmt numFmtId="181" formatCode="0.0_);[Red]\(0.0\)"/>
  </numFmts>
  <fonts count="3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새굴림"/>
      <family val="1"/>
      <charset val="129"/>
    </font>
    <font>
      <sz val="9"/>
      <name val="새굴림"/>
      <family val="1"/>
      <charset val="129"/>
    </font>
    <font>
      <sz val="10"/>
      <name val="새굴림"/>
      <family val="1"/>
      <charset val="129"/>
    </font>
    <font>
      <sz val="11"/>
      <name val="새굴림"/>
      <family val="1"/>
      <charset val="129"/>
    </font>
    <font>
      <b/>
      <sz val="18"/>
      <name val="새굴림"/>
      <family val="1"/>
      <charset val="129"/>
    </font>
    <font>
      <b/>
      <sz val="30"/>
      <name val="새굴림"/>
      <family val="1"/>
      <charset val="129"/>
    </font>
    <font>
      <b/>
      <sz val="26"/>
      <name val="새굴림"/>
      <family val="1"/>
      <charset val="129"/>
    </font>
    <font>
      <b/>
      <sz val="36"/>
      <name val="새굴림"/>
      <family val="1"/>
      <charset val="129"/>
    </font>
    <font>
      <sz val="8"/>
      <name val="새굴림"/>
      <family val="1"/>
      <charset val="129"/>
    </font>
    <font>
      <b/>
      <sz val="10"/>
      <name val="새굴림"/>
      <family val="1"/>
      <charset val="129"/>
    </font>
    <font>
      <b/>
      <sz val="12"/>
      <name val="새굴림"/>
      <family val="1"/>
      <charset val="129"/>
    </font>
    <font>
      <sz val="14"/>
      <name val="새굴림"/>
      <family val="1"/>
      <charset val="129"/>
    </font>
    <font>
      <b/>
      <sz val="14"/>
      <name val="새굴림"/>
      <family val="1"/>
      <charset val="129"/>
    </font>
    <font>
      <b/>
      <sz val="22"/>
      <name val="새굴림"/>
      <family val="1"/>
      <charset val="129"/>
    </font>
    <font>
      <b/>
      <sz val="9"/>
      <name val="새굴림"/>
      <family val="1"/>
      <charset val="129"/>
    </font>
    <font>
      <sz val="10"/>
      <color rgb="FFFF0000"/>
      <name val="새굴림"/>
      <family val="1"/>
      <charset val="129"/>
    </font>
    <font>
      <b/>
      <sz val="10"/>
      <color rgb="FFFF0000"/>
      <name val="새굴림"/>
      <family val="1"/>
      <charset val="129"/>
    </font>
    <font>
      <b/>
      <sz val="14"/>
      <color rgb="FFFF0000"/>
      <name val="새굴림"/>
      <family val="1"/>
      <charset val="129"/>
    </font>
    <font>
      <b/>
      <sz val="12"/>
      <name val="굴림체"/>
      <family val="3"/>
      <charset val="129"/>
    </font>
    <font>
      <b/>
      <sz val="10"/>
      <name val="굴림체"/>
      <family val="3"/>
      <charset val="129"/>
    </font>
    <font>
      <sz val="10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sz val="12"/>
      <name val="새굴림"/>
      <family val="1"/>
      <charset val="129"/>
    </font>
    <font>
      <b/>
      <sz val="10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새굴림"/>
      <family val="1"/>
      <charset val="129"/>
    </font>
    <font>
      <b/>
      <sz val="10"/>
      <color theme="1"/>
      <name val="새굴림"/>
      <family val="1"/>
      <charset val="129"/>
    </font>
    <font>
      <sz val="10"/>
      <color rgb="FFFF0000"/>
      <name val="굴림체"/>
      <family val="3"/>
      <charset val="129"/>
    </font>
    <font>
      <sz val="9"/>
      <color theme="1"/>
      <name val="새굴림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76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177" fontId="3" fillId="0" borderId="0" xfId="2" applyNumberFormat="1" applyFont="1" applyFill="1" applyBorder="1" applyAlignment="1">
      <alignment horizontal="left" vertical="center" shrinkToFit="1"/>
    </xf>
    <xf numFmtId="177" fontId="6" fillId="0" borderId="0" xfId="2" applyNumberFormat="1" applyFont="1" applyFill="1">
      <alignment vertical="center"/>
    </xf>
    <xf numFmtId="177" fontId="5" fillId="0" borderId="0" xfId="2" applyNumberFormat="1" applyFont="1" applyFill="1" applyAlignment="1">
      <alignment horizontal="center" vertical="center" shrinkToFit="1"/>
    </xf>
    <xf numFmtId="177" fontId="5" fillId="0" borderId="0" xfId="2" applyNumberFormat="1" applyFont="1" applyFill="1" applyAlignment="1">
      <alignment horizontal="left" vertical="center" wrapText="1" shrinkToFit="1"/>
    </xf>
    <xf numFmtId="177" fontId="4" fillId="0" borderId="0" xfId="2" applyNumberFormat="1" applyFont="1" applyFill="1">
      <alignment vertical="center"/>
    </xf>
    <xf numFmtId="177" fontId="1" fillId="0" borderId="0" xfId="2" applyNumberFormat="1" applyFill="1" applyAlignment="1">
      <alignment horizontal="center" vertical="center"/>
    </xf>
    <xf numFmtId="177" fontId="1" fillId="0" borderId="0" xfId="2" applyNumberFormat="1" applyFill="1">
      <alignment vertical="center"/>
    </xf>
    <xf numFmtId="177" fontId="1" fillId="0" borderId="0" xfId="2" applyNumberFormat="1" applyFill="1" applyAlignment="1">
      <alignment vertical="center" wrapText="1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11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177" fontId="5" fillId="0" borderId="4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4" xfId="2" applyNumberFormat="1" applyFont="1" applyFill="1" applyBorder="1" applyProtection="1">
      <alignment vertical="center"/>
      <protection locked="0"/>
    </xf>
    <xf numFmtId="177" fontId="5" fillId="0" borderId="5" xfId="2" applyNumberFormat="1" applyFont="1" applyFill="1" applyBorder="1" applyProtection="1">
      <alignment vertical="center"/>
      <protection locked="0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7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3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8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9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0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0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11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2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13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3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4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15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0" xfId="2" applyNumberFormat="1" applyFont="1" applyFill="1" applyBorder="1" applyProtection="1">
      <alignment vertical="center"/>
      <protection locked="0"/>
    </xf>
    <xf numFmtId="177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7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vertical="center" shrinkToFit="1"/>
      <protection locked="0"/>
    </xf>
    <xf numFmtId="177" fontId="5" fillId="0" borderId="10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16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7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18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8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9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20" xfId="2" applyNumberFormat="1" applyFont="1" applyFill="1" applyBorder="1" applyAlignment="1" applyProtection="1">
      <alignment horizontal="right" vertical="center" shrinkToFit="1"/>
      <protection locked="0"/>
    </xf>
    <xf numFmtId="177" fontId="4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14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23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24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1" xfId="2" applyNumberFormat="1" applyFont="1" applyFill="1" applyBorder="1" applyAlignment="1" applyProtection="1">
      <alignment horizontal="right" vertical="center"/>
      <protection locked="0"/>
    </xf>
    <xf numFmtId="177" fontId="5" fillId="0" borderId="16" xfId="2" applyNumberFormat="1" applyFont="1" applyFill="1" applyBorder="1" applyAlignment="1" applyProtection="1">
      <alignment horizontal="right" vertical="center"/>
      <protection locked="0"/>
    </xf>
    <xf numFmtId="177" fontId="5" fillId="0" borderId="23" xfId="2" applyNumberFormat="1" applyFont="1" applyFill="1" applyBorder="1" applyAlignment="1" applyProtection="1">
      <alignment horizontal="right" vertical="center"/>
      <protection locked="0"/>
    </xf>
    <xf numFmtId="177" fontId="5" fillId="0" borderId="3" xfId="2" applyNumberFormat="1" applyFont="1" applyFill="1" applyBorder="1" applyAlignment="1" applyProtection="1">
      <alignment horizontal="right" vertical="center"/>
      <protection locked="0"/>
    </xf>
    <xf numFmtId="0" fontId="5" fillId="0" borderId="14" xfId="2" applyNumberFormat="1" applyFont="1" applyFill="1" applyBorder="1" applyAlignment="1" applyProtection="1">
      <alignment horizontal="right" vertical="center"/>
      <protection locked="0"/>
    </xf>
    <xf numFmtId="0" fontId="5" fillId="0" borderId="14" xfId="2" applyNumberFormat="1" applyFont="1" applyFill="1" applyBorder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right" vertical="center"/>
      <protection locked="0"/>
    </xf>
    <xf numFmtId="177" fontId="5" fillId="0" borderId="9" xfId="2" applyNumberFormat="1" applyFont="1" applyFill="1" applyBorder="1" applyAlignment="1" applyProtection="1">
      <alignment horizontal="right" vertical="center"/>
      <protection locked="0"/>
    </xf>
    <xf numFmtId="177" fontId="5" fillId="0" borderId="13" xfId="2" applyNumberFormat="1" applyFont="1" applyFill="1" applyBorder="1" applyAlignment="1" applyProtection="1">
      <alignment horizontal="right" vertical="center"/>
      <protection locked="0"/>
    </xf>
    <xf numFmtId="177" fontId="5" fillId="0" borderId="0" xfId="2" applyNumberFormat="1" applyFont="1" applyFill="1" applyBorder="1" applyAlignment="1" applyProtection="1">
      <alignment horizontal="right" vertical="center"/>
      <protection locked="0"/>
    </xf>
    <xf numFmtId="177" fontId="5" fillId="0" borderId="10" xfId="2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2" applyNumberFormat="1" applyFont="1" applyFill="1" applyBorder="1" applyAlignment="1" applyProtection="1">
      <alignment horizontal="right" vertical="center"/>
      <protection locked="0"/>
    </xf>
    <xf numFmtId="177" fontId="4" fillId="0" borderId="0" xfId="2" applyNumberFormat="1" applyFont="1" applyFill="1" applyBorder="1" applyProtection="1">
      <alignment vertical="center"/>
      <protection locked="0"/>
    </xf>
    <xf numFmtId="177" fontId="4" fillId="0" borderId="3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0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0" xfId="2" applyNumberFormat="1" applyFont="1" applyFill="1" applyBorder="1" applyAlignment="1" applyProtection="1">
      <alignment vertical="center" shrinkToFit="1"/>
      <protection locked="0"/>
    </xf>
    <xf numFmtId="177" fontId="5" fillId="0" borderId="8" xfId="2" applyNumberFormat="1" applyFont="1" applyFill="1" applyBorder="1" applyAlignment="1" applyProtection="1">
      <alignment vertical="center" shrinkToFit="1"/>
      <protection locked="0"/>
    </xf>
    <xf numFmtId="177" fontId="5" fillId="0" borderId="9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9" xfId="2" applyNumberFormat="1" applyFont="1" applyFill="1" applyBorder="1" applyAlignment="1" applyProtection="1">
      <alignment vertical="center" shrinkToFit="1"/>
      <protection locked="0"/>
    </xf>
    <xf numFmtId="177" fontId="5" fillId="0" borderId="17" xfId="2" applyNumberFormat="1" applyFont="1" applyFill="1" applyBorder="1" applyAlignment="1" applyProtection="1">
      <alignment vertical="center" shrinkToFit="1"/>
      <protection locked="0"/>
    </xf>
    <xf numFmtId="177" fontId="5" fillId="0" borderId="18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18" xfId="2" applyNumberFormat="1" applyFont="1" applyFill="1" applyBorder="1" applyAlignment="1" applyProtection="1">
      <alignment vertical="center" shrinkToFit="1"/>
      <protection locked="0"/>
    </xf>
    <xf numFmtId="177" fontId="5" fillId="0" borderId="19" xfId="2" applyNumberFormat="1" applyFont="1" applyFill="1" applyBorder="1" applyAlignment="1" applyProtection="1">
      <alignment horizontal="center" vertical="center" wrapText="1" shrinkToFit="1"/>
      <protection locked="0"/>
    </xf>
    <xf numFmtId="177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12" xfId="2" applyNumberFormat="1" applyFont="1" applyFill="1" applyBorder="1" applyAlignment="1" applyProtection="1">
      <alignment vertical="center"/>
      <protection locked="0"/>
    </xf>
    <xf numFmtId="177" fontId="5" fillId="0" borderId="6" xfId="2" applyNumberFormat="1" applyFont="1" applyFill="1" applyBorder="1" applyAlignment="1" applyProtection="1">
      <alignment vertical="center"/>
      <protection locked="0"/>
    </xf>
    <xf numFmtId="177" fontId="5" fillId="0" borderId="8" xfId="2" applyNumberFormat="1" applyFont="1" applyFill="1" applyBorder="1" applyAlignment="1" applyProtection="1">
      <alignment vertical="center"/>
      <protection locked="0"/>
    </xf>
    <xf numFmtId="177" fontId="5" fillId="0" borderId="17" xfId="2" applyNumberFormat="1" applyFont="1" applyFill="1" applyBorder="1" applyAlignment="1" applyProtection="1">
      <alignment vertical="center"/>
      <protection locked="0"/>
    </xf>
    <xf numFmtId="177" fontId="5" fillId="0" borderId="18" xfId="2" applyNumberFormat="1" applyFont="1" applyFill="1" applyBorder="1" applyAlignment="1" applyProtection="1">
      <alignment horizontal="right" vertical="center"/>
      <protection locked="0"/>
    </xf>
    <xf numFmtId="177" fontId="5" fillId="0" borderId="18" xfId="2" applyNumberFormat="1" applyFont="1" applyFill="1" applyBorder="1" applyAlignment="1" applyProtection="1">
      <alignment horizontal="center" vertical="center"/>
      <protection locked="0"/>
    </xf>
    <xf numFmtId="177" fontId="5" fillId="0" borderId="18" xfId="2" applyNumberFormat="1" applyFont="1" applyFill="1" applyBorder="1" applyAlignment="1" applyProtection="1">
      <alignment horizontal="left" vertical="center"/>
      <protection locked="0"/>
    </xf>
    <xf numFmtId="177" fontId="5" fillId="0" borderId="19" xfId="2" applyNumberFormat="1" applyFont="1" applyFill="1" applyBorder="1" applyAlignment="1" applyProtection="1">
      <alignment horizontal="center" vertical="center" wrapText="1"/>
      <protection locked="0"/>
    </xf>
    <xf numFmtId="177" fontId="5" fillId="0" borderId="13" xfId="2" applyNumberFormat="1" applyFont="1" applyFill="1" applyBorder="1" applyAlignment="1" applyProtection="1">
      <alignment horizontal="center" vertical="center"/>
      <protection locked="0"/>
    </xf>
    <xf numFmtId="177" fontId="5" fillId="0" borderId="13" xfId="2" applyNumberFormat="1" applyFont="1" applyFill="1" applyBorder="1" applyAlignment="1" applyProtection="1">
      <alignment horizontal="left" vertical="center"/>
      <protection locked="0"/>
    </xf>
    <xf numFmtId="177" fontId="5" fillId="0" borderId="14" xfId="2" applyNumberFormat="1" applyFont="1" applyFill="1" applyBorder="1" applyAlignment="1" applyProtection="1">
      <alignment horizontal="center" vertical="center" wrapText="1"/>
      <protection locked="0"/>
    </xf>
    <xf numFmtId="177" fontId="5" fillId="0" borderId="7" xfId="2" applyNumberFormat="1" applyFont="1" applyFill="1" applyBorder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left" vertical="center"/>
      <protection locked="0"/>
    </xf>
    <xf numFmtId="177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77" fontId="5" fillId="0" borderId="19" xfId="2" applyNumberFormat="1" applyFont="1" applyFill="1" applyBorder="1" applyAlignment="1" applyProtection="1">
      <alignment horizontal="right" vertical="center"/>
      <protection locked="0"/>
    </xf>
    <xf numFmtId="177" fontId="5" fillId="0" borderId="0" xfId="2" applyNumberFormat="1" applyFont="1" applyFill="1" applyBorder="1" applyAlignment="1" applyProtection="1">
      <alignment horizontal="center" vertical="center"/>
      <protection locked="0"/>
    </xf>
    <xf numFmtId="177" fontId="5" fillId="0" borderId="0" xfId="2" applyNumberFormat="1" applyFont="1" applyFill="1" applyBorder="1" applyAlignment="1" applyProtection="1">
      <alignment vertical="center"/>
      <protection locked="0"/>
    </xf>
    <xf numFmtId="177" fontId="5" fillId="0" borderId="0" xfId="2" applyNumberFormat="1" applyFont="1" applyFill="1" applyBorder="1" applyAlignment="1" applyProtection="1">
      <alignment horizontal="left" vertical="center"/>
      <protection locked="0"/>
    </xf>
    <xf numFmtId="177" fontId="5" fillId="0" borderId="5" xfId="2" applyNumberFormat="1" applyFont="1" applyFill="1" applyBorder="1" applyAlignment="1" applyProtection="1">
      <alignment horizontal="left" vertical="center"/>
      <protection locked="0"/>
    </xf>
    <xf numFmtId="177" fontId="5" fillId="0" borderId="0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21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4" xfId="2" applyNumberFormat="1" applyFont="1" applyFill="1" applyBorder="1" applyAlignment="1" applyProtection="1">
      <alignment horizontal="left" vertical="center"/>
      <protection locked="0"/>
    </xf>
    <xf numFmtId="177" fontId="5" fillId="0" borderId="21" xfId="2" applyNumberFormat="1" applyFont="1" applyFill="1" applyBorder="1" applyAlignment="1" applyProtection="1">
      <alignment horizontal="left" vertical="center"/>
      <protection locked="0"/>
    </xf>
    <xf numFmtId="177" fontId="4" fillId="0" borderId="0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6" xfId="2" applyNumberFormat="1" applyFont="1" applyFill="1" applyBorder="1" applyAlignment="1" applyProtection="1">
      <alignment vertical="center" shrinkToFit="1"/>
      <protection locked="0"/>
    </xf>
    <xf numFmtId="177" fontId="5" fillId="0" borderId="24" xfId="2" applyNumberFormat="1" applyFont="1" applyFill="1" applyBorder="1" applyAlignment="1" applyProtection="1">
      <alignment horizontal="right" vertical="center" wrapText="1" shrinkToFit="1"/>
      <protection locked="0"/>
    </xf>
    <xf numFmtId="177" fontId="5" fillId="0" borderId="24" xfId="2" applyNumberFormat="1" applyFont="1" applyFill="1" applyBorder="1" applyAlignment="1" applyProtection="1">
      <alignment horizontal="right" vertical="center"/>
      <protection locked="0"/>
    </xf>
    <xf numFmtId="177" fontId="5" fillId="0" borderId="22" xfId="2" applyNumberFormat="1" applyFont="1" applyFill="1" applyBorder="1" applyAlignment="1" applyProtection="1">
      <alignment horizontal="right" vertical="center"/>
      <protection locked="0"/>
    </xf>
    <xf numFmtId="177" fontId="5" fillId="0" borderId="0" xfId="2" applyNumberFormat="1" applyFont="1" applyFill="1" applyProtection="1">
      <alignment vertical="center"/>
      <protection locked="0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177" fontId="5" fillId="0" borderId="4" xfId="2" applyNumberFormat="1" applyFont="1" applyFill="1" applyBorder="1" applyAlignment="1">
      <alignment horizontal="left" vertical="center"/>
    </xf>
    <xf numFmtId="177" fontId="5" fillId="0" borderId="25" xfId="2" applyNumberFormat="1" applyFont="1" applyFill="1" applyBorder="1" applyAlignment="1">
      <alignment horizontal="left" vertical="center" wrapText="1"/>
    </xf>
    <xf numFmtId="177" fontId="5" fillId="0" borderId="25" xfId="2" applyNumberFormat="1" applyFont="1" applyFill="1" applyBorder="1" applyAlignment="1">
      <alignment horizontal="left" vertical="center"/>
    </xf>
    <xf numFmtId="177" fontId="12" fillId="0" borderId="26" xfId="2" applyNumberFormat="1" applyFont="1" applyFill="1" applyBorder="1" applyAlignment="1">
      <alignment horizontal="right" vertical="center"/>
    </xf>
    <xf numFmtId="177" fontId="12" fillId="0" borderId="25" xfId="2" applyNumberFormat="1" applyFont="1" applyFill="1" applyBorder="1" applyAlignment="1">
      <alignment vertical="center"/>
    </xf>
    <xf numFmtId="177" fontId="5" fillId="0" borderId="35" xfId="2" applyNumberFormat="1" applyFont="1" applyFill="1" applyBorder="1" applyAlignment="1">
      <alignment horizontal="left" vertical="center" wrapText="1"/>
    </xf>
    <xf numFmtId="177" fontId="5" fillId="0" borderId="39" xfId="2" applyNumberFormat="1" applyFont="1" applyFill="1" applyBorder="1" applyAlignment="1">
      <alignment horizontal="left" vertical="center" wrapText="1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2" xfId="2" applyNumberFormat="1" applyFont="1" applyFill="1" applyBorder="1" applyAlignment="1">
      <alignment horizontal="left" vertical="center"/>
    </xf>
    <xf numFmtId="178" fontId="5" fillId="0" borderId="0" xfId="2" applyNumberFormat="1" applyFont="1" applyFill="1" applyBorder="1" applyAlignment="1">
      <alignment horizontal="right" vertical="center" shrinkToFi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46" xfId="0" applyFont="1" applyBorder="1" applyAlignment="1">
      <alignment vertical="center" wrapText="1"/>
    </xf>
    <xf numFmtId="177" fontId="5" fillId="0" borderId="47" xfId="2" applyNumberFormat="1" applyFont="1" applyFill="1" applyBorder="1" applyAlignment="1">
      <alignment vertical="center"/>
    </xf>
    <xf numFmtId="177" fontId="12" fillId="0" borderId="48" xfId="2" applyNumberFormat="1" applyFont="1" applyFill="1" applyBorder="1" applyAlignment="1">
      <alignment horizontal="right" vertical="center"/>
    </xf>
    <xf numFmtId="177" fontId="5" fillId="0" borderId="2" xfId="2" applyNumberFormat="1" applyFont="1" applyFill="1" applyBorder="1" applyAlignment="1" applyProtection="1">
      <alignment horizontal="right" vertical="center"/>
    </xf>
    <xf numFmtId="177" fontId="5" fillId="0" borderId="47" xfId="2" applyNumberFormat="1" applyFont="1" applyFill="1" applyBorder="1" applyAlignment="1" applyProtection="1">
      <alignment horizontal="right" vertical="center"/>
    </xf>
    <xf numFmtId="177" fontId="5" fillId="0" borderId="9" xfId="2" applyNumberFormat="1" applyFont="1" applyFill="1" applyBorder="1" applyAlignment="1" applyProtection="1">
      <alignment horizontal="center" vertical="center"/>
      <protection locked="0"/>
    </xf>
    <xf numFmtId="177" fontId="5" fillId="0" borderId="9" xfId="2" applyNumberFormat="1" applyFont="1" applyFill="1" applyBorder="1" applyAlignment="1" applyProtection="1">
      <alignment horizontal="left" vertical="center"/>
      <protection locked="0"/>
    </xf>
    <xf numFmtId="177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177" fontId="5" fillId="0" borderId="4" xfId="2" applyNumberFormat="1" applyFont="1" applyFill="1" applyBorder="1" applyAlignment="1" applyProtection="1">
      <alignment vertical="center" shrinkToFit="1"/>
      <protection locked="0"/>
    </xf>
    <xf numFmtId="177" fontId="5" fillId="0" borderId="14" xfId="2" applyNumberFormat="1" applyFont="1" applyFill="1" applyBorder="1" applyAlignment="1" applyProtection="1">
      <alignment horizontal="right" vertical="center"/>
      <protection locked="0"/>
    </xf>
    <xf numFmtId="177" fontId="5" fillId="0" borderId="14" xfId="2" applyNumberFormat="1" applyFont="1" applyFill="1" applyBorder="1" applyAlignment="1" applyProtection="1">
      <alignment horizontal="center" vertical="center"/>
      <protection locked="0"/>
    </xf>
    <xf numFmtId="177" fontId="5" fillId="0" borderId="1" xfId="2" applyNumberFormat="1" applyFont="1" applyFill="1" applyBorder="1" applyAlignment="1" applyProtection="1">
      <alignment horizontal="center" vertical="center"/>
      <protection locked="0"/>
    </xf>
    <xf numFmtId="177" fontId="5" fillId="0" borderId="48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41" fontId="5" fillId="0" borderId="0" xfId="2" applyFont="1" applyFill="1" applyBorder="1" applyAlignment="1" applyProtection="1">
      <alignment horizontal="right" vertical="center"/>
      <protection locked="0"/>
    </xf>
    <xf numFmtId="41" fontId="5" fillId="0" borderId="25" xfId="2" applyFont="1" applyFill="1" applyBorder="1" applyAlignment="1" applyProtection="1">
      <alignment horizontal="right" vertical="center"/>
      <protection locked="0"/>
    </xf>
    <xf numFmtId="41" fontId="5" fillId="0" borderId="4" xfId="2" applyFont="1" applyFill="1" applyBorder="1" applyAlignment="1" applyProtection="1">
      <alignment horizontal="right" vertical="center"/>
    </xf>
    <xf numFmtId="41" fontId="5" fillId="0" borderId="47" xfId="2" applyFont="1" applyFill="1" applyBorder="1" applyAlignment="1" applyProtection="1">
      <alignment horizontal="right" vertical="center"/>
    </xf>
    <xf numFmtId="41" fontId="5" fillId="0" borderId="21" xfId="2" applyFont="1" applyFill="1" applyBorder="1" applyAlignment="1" applyProtection="1">
      <alignment horizontal="right" vertical="center"/>
      <protection locked="0"/>
    </xf>
    <xf numFmtId="41" fontId="5" fillId="0" borderId="5" xfId="2" applyFont="1" applyFill="1" applyBorder="1" applyAlignment="1" applyProtection="1">
      <alignment horizontal="right" vertical="center"/>
      <protection locked="0"/>
    </xf>
    <xf numFmtId="177" fontId="12" fillId="0" borderId="15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19" xfId="2" applyNumberFormat="1" applyFont="1" applyFill="1" applyBorder="1" applyAlignment="1" applyProtection="1">
      <alignment horizontal="right" vertical="center" shrinkToFit="1"/>
      <protection locked="0"/>
    </xf>
    <xf numFmtId="177" fontId="12" fillId="0" borderId="11" xfId="2" applyNumberFormat="1" applyFont="1" applyFill="1" applyBorder="1" applyAlignment="1" applyProtection="1">
      <alignment horizontal="right" vertical="center" shrinkToFit="1"/>
      <protection locked="0"/>
    </xf>
    <xf numFmtId="179" fontId="5" fillId="0" borderId="4" xfId="2" applyNumberFormat="1" applyFont="1" applyFill="1" applyBorder="1" applyAlignment="1">
      <alignment vertical="center"/>
    </xf>
    <xf numFmtId="179" fontId="5" fillId="0" borderId="47" xfId="2" applyNumberFormat="1" applyFont="1" applyFill="1" applyBorder="1" applyAlignment="1" applyProtection="1">
      <alignment horizontal="right" vertical="center"/>
    </xf>
    <xf numFmtId="41" fontId="15" fillId="0" borderId="25" xfId="2" applyFont="1" applyBorder="1" applyAlignment="1">
      <alignment horizontal="center" vertical="center" wrapText="1"/>
    </xf>
    <xf numFmtId="179" fontId="5" fillId="0" borderId="5" xfId="2" applyNumberFormat="1" applyFont="1" applyFill="1" applyBorder="1" applyAlignment="1" applyProtection="1">
      <alignment horizontal="right" vertical="center"/>
      <protection locked="0"/>
    </xf>
    <xf numFmtId="179" fontId="5" fillId="0" borderId="25" xfId="2" applyNumberFormat="1" applyFont="1" applyFill="1" applyBorder="1" applyAlignment="1" applyProtection="1">
      <alignment horizontal="right" vertical="center"/>
      <protection locked="0"/>
    </xf>
    <xf numFmtId="0" fontId="5" fillId="0" borderId="17" xfId="2" applyNumberFormat="1" applyFont="1" applyFill="1" applyBorder="1" applyAlignment="1" applyProtection="1">
      <alignment vertical="center" shrinkToFit="1"/>
      <protection locked="0"/>
    </xf>
    <xf numFmtId="179" fontId="5" fillId="0" borderId="21" xfId="2" applyNumberFormat="1" applyFont="1" applyFill="1" applyBorder="1" applyAlignment="1" applyProtection="1">
      <alignment horizontal="right" vertical="center"/>
    </xf>
    <xf numFmtId="0" fontId="5" fillId="0" borderId="12" xfId="2" applyNumberFormat="1" applyFont="1" applyFill="1" applyBorder="1" applyProtection="1">
      <alignment vertical="center"/>
      <protection locked="0"/>
    </xf>
    <xf numFmtId="177" fontId="5" fillId="0" borderId="22" xfId="2" applyNumberFormat="1" applyFont="1" applyFill="1" applyBorder="1" applyProtection="1">
      <alignment vertical="center"/>
      <protection locked="0"/>
    </xf>
    <xf numFmtId="177" fontId="5" fillId="0" borderId="15" xfId="2" applyNumberFormat="1" applyFont="1" applyFill="1" applyBorder="1" applyAlignment="1" applyProtection="1">
      <alignment horizontal="right" vertical="center"/>
      <protection locked="0"/>
    </xf>
    <xf numFmtId="179" fontId="5" fillId="0" borderId="5" xfId="2" applyNumberFormat="1" applyFont="1" applyFill="1" applyBorder="1" applyAlignment="1" applyProtection="1">
      <alignment horizontal="right" vertical="center"/>
    </xf>
    <xf numFmtId="177" fontId="12" fillId="0" borderId="20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6" xfId="2" applyNumberFormat="1" applyFont="1" applyFill="1" applyBorder="1" applyProtection="1">
      <alignment vertical="center"/>
      <protection locked="0"/>
    </xf>
    <xf numFmtId="177" fontId="5" fillId="0" borderId="1" xfId="2" applyNumberFormat="1" applyFont="1" applyFill="1" applyBorder="1" applyAlignment="1" applyProtection="1">
      <alignment horizontal="right" vertical="center"/>
      <protection locked="0"/>
    </xf>
    <xf numFmtId="177" fontId="5" fillId="0" borderId="16" xfId="2" applyNumberFormat="1" applyFont="1" applyFill="1" applyBorder="1" applyProtection="1">
      <alignment vertical="center"/>
      <protection locked="0"/>
    </xf>
    <xf numFmtId="177" fontId="12" fillId="0" borderId="4" xfId="2" applyNumberFormat="1" applyFont="1" applyFill="1" applyBorder="1" applyAlignment="1" applyProtection="1">
      <alignment horizontal="left" vertical="center" shrinkToFit="1"/>
      <protection locked="0"/>
    </xf>
    <xf numFmtId="177" fontId="12" fillId="0" borderId="4" xfId="2" applyNumberFormat="1" applyFont="1" applyFill="1" applyBorder="1" applyProtection="1">
      <alignment vertical="center"/>
      <protection locked="0"/>
    </xf>
    <xf numFmtId="177" fontId="12" fillId="0" borderId="21" xfId="2" applyNumberFormat="1" applyFont="1" applyFill="1" applyBorder="1" applyAlignment="1" applyProtection="1">
      <alignment horizontal="left" vertical="center" shrinkToFit="1"/>
      <protection locked="0"/>
    </xf>
    <xf numFmtId="177" fontId="19" fillId="0" borderId="4" xfId="2" applyNumberFormat="1" applyFont="1" applyFill="1" applyBorder="1" applyAlignment="1" applyProtection="1">
      <alignment horizontal="left" vertical="center" shrinkToFit="1"/>
      <protection locked="0"/>
    </xf>
    <xf numFmtId="177" fontId="12" fillId="0" borderId="5" xfId="2" applyNumberFormat="1" applyFont="1" applyFill="1" applyBorder="1" applyAlignment="1" applyProtection="1">
      <alignment horizontal="left" vertical="center" shrinkToFit="1"/>
      <protection locked="0"/>
    </xf>
    <xf numFmtId="177" fontId="12" fillId="0" borderId="4" xfId="2" applyNumberFormat="1" applyFont="1" applyFill="1" applyBorder="1" applyAlignment="1" applyProtection="1">
      <alignment horizontal="left" vertical="center"/>
      <protection locked="0"/>
    </xf>
    <xf numFmtId="177" fontId="12" fillId="0" borderId="21" xfId="2" applyNumberFormat="1" applyFont="1" applyFill="1" applyBorder="1" applyAlignment="1" applyProtection="1">
      <alignment horizontal="left" vertical="center"/>
      <protection locked="0"/>
    </xf>
    <xf numFmtId="177" fontId="12" fillId="0" borderId="15" xfId="2" applyNumberFormat="1" applyFont="1" applyFill="1" applyBorder="1" applyAlignment="1" applyProtection="1">
      <alignment horizontal="left" vertical="center" shrinkToFit="1"/>
      <protection locked="0"/>
    </xf>
    <xf numFmtId="177" fontId="12" fillId="0" borderId="3" xfId="2" applyNumberFormat="1" applyFont="1" applyFill="1" applyBorder="1" applyAlignment="1" applyProtection="1">
      <alignment horizontal="left" vertical="center" shrinkToFit="1"/>
      <protection locked="0"/>
    </xf>
    <xf numFmtId="177" fontId="12" fillId="0" borderId="2" xfId="2" applyNumberFormat="1" applyFont="1" applyFill="1" applyBorder="1" applyProtection="1">
      <alignment vertical="center"/>
      <protection locked="0"/>
    </xf>
    <xf numFmtId="177" fontId="12" fillId="0" borderId="5" xfId="2" applyNumberFormat="1" applyFont="1" applyFill="1" applyBorder="1" applyProtection="1">
      <alignment vertical="center"/>
      <protection locked="0"/>
    </xf>
    <xf numFmtId="177" fontId="12" fillId="0" borderId="5" xfId="2" applyNumberFormat="1" applyFont="1" applyFill="1" applyBorder="1" applyAlignment="1" applyProtection="1">
      <alignment horizontal="left" vertical="center"/>
      <protection locked="0"/>
    </xf>
    <xf numFmtId="177" fontId="12" fillId="0" borderId="47" xfId="2" applyNumberFormat="1" applyFont="1" applyFill="1" applyBorder="1" applyProtection="1">
      <alignment vertical="center"/>
      <protection locked="0"/>
    </xf>
    <xf numFmtId="177" fontId="17" fillId="0" borderId="0" xfId="2" applyNumberFormat="1" applyFont="1" applyFill="1" applyBorder="1" applyProtection="1">
      <alignment vertical="center"/>
      <protection locked="0"/>
    </xf>
    <xf numFmtId="177" fontId="17" fillId="0" borderId="0" xfId="2" applyNumberFormat="1" applyFont="1" applyFill="1" applyBorder="1" applyAlignment="1" applyProtection="1">
      <alignment horizontal="left" vertical="center" shrinkToFit="1"/>
      <protection locked="0"/>
    </xf>
    <xf numFmtId="176" fontId="5" fillId="0" borderId="10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19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14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1" xfId="1" applyNumberFormat="1" applyFont="1" applyFill="1" applyBorder="1" applyAlignment="1" applyProtection="1">
      <alignment vertical="center" shrinkToFit="1"/>
      <protection locked="0"/>
    </xf>
    <xf numFmtId="176" fontId="4" fillId="0" borderId="0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0" xfId="2" applyNumberFormat="1" applyFont="1" applyFill="1" applyBorder="1" applyProtection="1">
      <alignment vertical="center"/>
      <protection locked="0"/>
    </xf>
    <xf numFmtId="177" fontId="5" fillId="0" borderId="21" xfId="2" applyNumberFormat="1" applyFont="1" applyFill="1" applyBorder="1" applyProtection="1">
      <alignment vertical="center"/>
      <protection locked="0"/>
    </xf>
    <xf numFmtId="177" fontId="5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14" fillId="0" borderId="25" xfId="0" applyFont="1" applyBorder="1" applyAlignment="1">
      <alignment horizontal="center" vertical="center" wrapText="1"/>
    </xf>
    <xf numFmtId="41" fontId="12" fillId="0" borderId="25" xfId="2" applyFont="1" applyFill="1" applyBorder="1" applyAlignment="1" applyProtection="1">
      <alignment horizontal="right" vertical="center"/>
      <protection locked="0"/>
    </xf>
    <xf numFmtId="179" fontId="12" fillId="0" borderId="25" xfId="2" applyNumberFormat="1" applyFont="1" applyFill="1" applyBorder="1" applyAlignment="1" applyProtection="1">
      <alignment horizontal="right" vertical="center"/>
      <protection locked="0"/>
    </xf>
    <xf numFmtId="41" fontId="12" fillId="0" borderId="21" xfId="2" applyFont="1" applyFill="1" applyBorder="1" applyAlignment="1" applyProtection="1">
      <alignment horizontal="right" vertical="center"/>
      <protection locked="0"/>
    </xf>
    <xf numFmtId="41" fontId="12" fillId="0" borderId="25" xfId="2" applyFont="1" applyFill="1" applyBorder="1" applyAlignment="1" applyProtection="1">
      <alignment horizontal="right" vertical="center" shrinkToFit="1"/>
    </xf>
    <xf numFmtId="177" fontId="12" fillId="0" borderId="16" xfId="2" applyNumberFormat="1" applyFont="1" applyFill="1" applyBorder="1" applyAlignment="1" applyProtection="1">
      <alignment horizontal="right" vertical="center" shrinkToFit="1"/>
      <protection locked="0"/>
    </xf>
    <xf numFmtId="177" fontId="12" fillId="0" borderId="22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75" xfId="2" applyNumberFormat="1" applyFont="1" applyFill="1" applyBorder="1" applyAlignment="1">
      <alignment horizontal="left" vertical="center" wrapText="1"/>
    </xf>
    <xf numFmtId="177" fontId="5" fillId="0" borderId="76" xfId="2" applyNumberFormat="1" applyFont="1" applyFill="1" applyBorder="1" applyAlignment="1">
      <alignment horizontal="right" vertical="center"/>
    </xf>
    <xf numFmtId="177" fontId="12" fillId="2" borderId="25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0" xfId="2" applyNumberFormat="1" applyFont="1" applyFill="1" applyBorder="1" applyProtection="1">
      <alignment vertical="center"/>
      <protection locked="0"/>
    </xf>
    <xf numFmtId="41" fontId="5" fillId="0" borderId="4" xfId="2" applyFont="1" applyFill="1" applyBorder="1" applyAlignment="1" applyProtection="1">
      <alignment horizontal="right" vertical="center"/>
      <protection locked="0"/>
    </xf>
    <xf numFmtId="177" fontId="12" fillId="0" borderId="22" xfId="2" applyNumberFormat="1" applyFont="1" applyFill="1" applyBorder="1" applyAlignment="1" applyProtection="1">
      <alignment horizontal="right" vertical="center"/>
      <protection locked="0"/>
    </xf>
    <xf numFmtId="177" fontId="12" fillId="0" borderId="25" xfId="2" applyNumberFormat="1" applyFont="1" applyFill="1" applyBorder="1" applyAlignment="1" applyProtection="1">
      <alignment horizontal="left" vertical="center"/>
      <protection locked="0"/>
    </xf>
    <xf numFmtId="177" fontId="12" fillId="0" borderId="25" xfId="2" applyNumberFormat="1" applyFont="1" applyFill="1" applyBorder="1" applyProtection="1">
      <alignment vertical="center"/>
      <protection locked="0"/>
    </xf>
    <xf numFmtId="177" fontId="5" fillId="0" borderId="0" xfId="2" applyNumberFormat="1" applyFont="1" applyFill="1" applyBorder="1" applyAlignment="1" applyProtection="1">
      <alignment horizontal="right" vertical="center" shrinkToFit="1"/>
      <protection locked="0"/>
    </xf>
    <xf numFmtId="177" fontId="23" fillId="0" borderId="33" xfId="2" applyNumberFormat="1" applyFont="1" applyFill="1" applyBorder="1" applyAlignment="1">
      <alignment horizontal="left" vertical="center"/>
    </xf>
    <xf numFmtId="177" fontId="23" fillId="0" borderId="4" xfId="2" applyNumberFormat="1" applyFont="1" applyFill="1" applyBorder="1" applyAlignment="1">
      <alignment horizontal="left" vertical="center"/>
    </xf>
    <xf numFmtId="177" fontId="23" fillId="0" borderId="35" xfId="2" applyNumberFormat="1" applyFont="1" applyFill="1" applyBorder="1" applyAlignment="1">
      <alignment horizontal="left" vertical="center"/>
    </xf>
    <xf numFmtId="177" fontId="23" fillId="0" borderId="32" xfId="2" applyNumberFormat="1" applyFont="1" applyFill="1" applyBorder="1" applyAlignment="1">
      <alignment horizontal="left" vertical="center"/>
    </xf>
    <xf numFmtId="177" fontId="23" fillId="0" borderId="37" xfId="2" applyNumberFormat="1" applyFont="1" applyFill="1" applyBorder="1" applyAlignment="1">
      <alignment horizontal="left" vertical="center" wrapText="1"/>
    </xf>
    <xf numFmtId="177" fontId="23" fillId="0" borderId="39" xfId="2" applyNumberFormat="1" applyFont="1" applyFill="1" applyBorder="1" applyAlignment="1">
      <alignment horizontal="left" vertical="center"/>
    </xf>
    <xf numFmtId="177" fontId="23" fillId="0" borderId="53" xfId="2" applyNumberFormat="1" applyFont="1" applyFill="1" applyBorder="1" applyAlignment="1">
      <alignment vertical="center"/>
    </xf>
    <xf numFmtId="177" fontId="23" fillId="0" borderId="25" xfId="2" applyNumberFormat="1" applyFont="1" applyFill="1" applyBorder="1" applyAlignment="1">
      <alignment horizontal="left" vertical="center" wrapText="1"/>
    </xf>
    <xf numFmtId="177" fontId="22" fillId="0" borderId="50" xfId="2" applyNumberFormat="1" applyFont="1" applyFill="1" applyBorder="1" applyAlignment="1">
      <alignment vertical="center"/>
    </xf>
    <xf numFmtId="177" fontId="23" fillId="0" borderId="35" xfId="2" applyNumberFormat="1" applyFont="1" applyFill="1" applyBorder="1" applyAlignment="1">
      <alignment horizontal="left" vertical="center" wrapText="1"/>
    </xf>
    <xf numFmtId="177" fontId="23" fillId="0" borderId="42" xfId="2" applyNumberFormat="1" applyFont="1" applyFill="1" applyBorder="1" applyAlignment="1">
      <alignment horizontal="left" vertical="center"/>
    </xf>
    <xf numFmtId="177" fontId="23" fillId="0" borderId="52" xfId="2" applyNumberFormat="1" applyFont="1" applyFill="1" applyBorder="1" applyAlignment="1">
      <alignment vertical="center"/>
    </xf>
    <xf numFmtId="177" fontId="23" fillId="0" borderId="75" xfId="2" applyNumberFormat="1" applyFont="1" applyFill="1" applyBorder="1" applyAlignment="1">
      <alignment horizontal="left" vertical="center" wrapText="1"/>
    </xf>
    <xf numFmtId="177" fontId="23" fillId="0" borderId="77" xfId="2" applyNumberFormat="1" applyFont="1" applyFill="1" applyBorder="1" applyAlignment="1">
      <alignment vertical="center"/>
    </xf>
    <xf numFmtId="177" fontId="23" fillId="0" borderId="39" xfId="2" applyNumberFormat="1" applyFont="1" applyFill="1" applyBorder="1" applyAlignment="1">
      <alignment horizontal="left" vertical="center" wrapText="1"/>
    </xf>
    <xf numFmtId="177" fontId="22" fillId="0" borderId="44" xfId="2" applyNumberFormat="1" applyFont="1" applyFill="1" applyBorder="1" applyAlignment="1">
      <alignment horizontal="left" vertical="center"/>
    </xf>
    <xf numFmtId="177" fontId="22" fillId="0" borderId="34" xfId="2" applyNumberFormat="1" applyFont="1" applyFill="1" applyBorder="1" applyAlignment="1">
      <alignment horizontal="left" vertical="center"/>
    </xf>
    <xf numFmtId="177" fontId="23" fillId="0" borderId="34" xfId="2" applyNumberFormat="1" applyFont="1" applyFill="1" applyBorder="1" applyAlignment="1">
      <alignment horizontal="left" vertical="center" wrapText="1"/>
    </xf>
    <xf numFmtId="177" fontId="5" fillId="0" borderId="7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7" xfId="2" applyNumberFormat="1" applyFont="1" applyFill="1" applyBorder="1" applyAlignment="1" applyProtection="1">
      <alignment vertical="center" shrinkToFit="1"/>
      <protection locked="0"/>
    </xf>
    <xf numFmtId="177" fontId="5" fillId="0" borderId="1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46" xfId="2" applyNumberFormat="1" applyFont="1" applyFill="1" applyBorder="1" applyAlignment="1" applyProtection="1">
      <alignment vertical="center" shrinkToFit="1"/>
      <protection locked="0"/>
    </xf>
    <xf numFmtId="177" fontId="5" fillId="0" borderId="15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21" xfId="2" applyNumberFormat="1" applyFont="1" applyFill="1" applyBorder="1" applyAlignment="1" applyProtection="1">
      <alignment vertical="center"/>
      <protection locked="0"/>
    </xf>
    <xf numFmtId="177" fontId="5" fillId="0" borderId="4" xfId="2" applyNumberFormat="1" applyFont="1" applyFill="1" applyBorder="1" applyAlignment="1" applyProtection="1">
      <alignment vertical="center"/>
      <protection locked="0"/>
    </xf>
    <xf numFmtId="179" fontId="18" fillId="0" borderId="21" xfId="2" applyNumberFormat="1" applyFont="1" applyFill="1" applyBorder="1" applyAlignment="1" applyProtection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0" fontId="5" fillId="0" borderId="10" xfId="2" applyNumberFormat="1" applyFont="1" applyFill="1" applyBorder="1" applyAlignment="1" applyProtection="1">
      <alignment horizontal="right" vertical="center"/>
      <protection locked="0"/>
    </xf>
    <xf numFmtId="0" fontId="5" fillId="0" borderId="10" xfId="2" applyNumberFormat="1" applyFont="1" applyFill="1" applyBorder="1" applyAlignment="1" applyProtection="1">
      <alignment horizontal="center" vertical="center"/>
      <protection locked="0"/>
    </xf>
    <xf numFmtId="177" fontId="12" fillId="0" borderId="16" xfId="2" applyNumberFormat="1" applyFont="1" applyFill="1" applyBorder="1" applyAlignment="1" applyProtection="1">
      <alignment horizontal="right" vertical="center"/>
      <protection locked="0"/>
    </xf>
    <xf numFmtId="177" fontId="12" fillId="0" borderId="15" xfId="2" applyNumberFormat="1" applyFont="1" applyFill="1" applyBorder="1" applyAlignment="1" applyProtection="1">
      <alignment horizontal="right" vertical="center"/>
      <protection locked="0"/>
    </xf>
    <xf numFmtId="0" fontId="5" fillId="0" borderId="6" xfId="2" applyNumberFormat="1" applyFont="1" applyFill="1" applyBorder="1" applyAlignment="1" applyProtection="1">
      <alignment horizontal="left" vertical="center"/>
      <protection locked="0"/>
    </xf>
    <xf numFmtId="0" fontId="5" fillId="0" borderId="8" xfId="2" applyNumberFormat="1" applyFont="1" applyFill="1" applyBorder="1" applyAlignment="1" applyProtection="1">
      <alignment horizontal="left" vertical="center"/>
      <protection locked="0"/>
    </xf>
    <xf numFmtId="0" fontId="5" fillId="0" borderId="9" xfId="2" applyNumberFormat="1" applyFont="1" applyFill="1" applyBorder="1" applyAlignment="1" applyProtection="1">
      <alignment horizontal="center" vertical="center"/>
      <protection locked="0"/>
    </xf>
    <xf numFmtId="0" fontId="5" fillId="0" borderId="1" xfId="2" quotePrefix="1" applyNumberFormat="1" applyFont="1" applyFill="1" applyBorder="1" applyAlignment="1" applyProtection="1">
      <alignment horizontal="center" vertical="center" shrinkToFit="1"/>
      <protection locked="0"/>
    </xf>
    <xf numFmtId="0" fontId="5" fillId="0" borderId="12" xfId="2" applyNumberFormat="1" applyFont="1" applyFill="1" applyBorder="1" applyAlignment="1" applyProtection="1">
      <alignment vertical="center" shrinkToFit="1"/>
      <protection locked="0"/>
    </xf>
    <xf numFmtId="0" fontId="5" fillId="0" borderId="13" xfId="2" applyNumberFormat="1" applyFont="1" applyFill="1" applyBorder="1" applyAlignment="1" applyProtection="1">
      <alignment horizontal="center" vertical="center"/>
      <protection locked="0"/>
    </xf>
    <xf numFmtId="10" fontId="5" fillId="0" borderId="1" xfId="2" applyNumberFormat="1" applyFont="1" applyFill="1" applyBorder="1" applyAlignment="1">
      <alignment horizontal="right" vertical="center"/>
    </xf>
    <xf numFmtId="0" fontId="5" fillId="0" borderId="1" xfId="2" applyNumberFormat="1" applyFont="1" applyFill="1" applyBorder="1" applyAlignment="1">
      <alignment horizontal="right" vertical="center"/>
    </xf>
    <xf numFmtId="177" fontId="12" fillId="0" borderId="21" xfId="2" applyNumberFormat="1" applyFont="1" applyFill="1" applyBorder="1" applyProtection="1">
      <alignment vertical="center"/>
      <protection locked="0"/>
    </xf>
    <xf numFmtId="177" fontId="12" fillId="0" borderId="21" xfId="2" applyNumberFormat="1" applyFont="1" applyFill="1" applyBorder="1" applyAlignment="1" applyProtection="1">
      <alignment vertical="center"/>
      <protection locked="0"/>
    </xf>
    <xf numFmtId="177" fontId="12" fillId="0" borderId="15" xfId="2" applyNumberFormat="1" applyFont="1" applyFill="1" applyBorder="1" applyAlignment="1" applyProtection="1">
      <alignment vertical="center"/>
      <protection locked="0"/>
    </xf>
    <xf numFmtId="177" fontId="12" fillId="0" borderId="4" xfId="2" applyNumberFormat="1" applyFont="1" applyFill="1" applyBorder="1" applyAlignment="1" applyProtection="1">
      <alignment vertical="center"/>
      <protection locked="0"/>
    </xf>
    <xf numFmtId="177" fontId="12" fillId="0" borderId="3" xfId="2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>
      <alignment horizontal="left" vertical="center"/>
    </xf>
    <xf numFmtId="177" fontId="6" fillId="0" borderId="0" xfId="2" applyNumberFormat="1" applyFont="1" applyFill="1" applyBorder="1" applyProtection="1">
      <alignment vertical="center"/>
      <protection locked="0"/>
    </xf>
    <xf numFmtId="177" fontId="5" fillId="0" borderId="0" xfId="2" applyNumberFormat="1" applyFont="1" applyFill="1" applyBorder="1" applyProtection="1">
      <alignment vertical="center"/>
      <protection locked="0"/>
    </xf>
    <xf numFmtId="177" fontId="5" fillId="0" borderId="0" xfId="2" applyNumberFormat="1" applyFont="1" applyFill="1" applyBorder="1" applyProtection="1">
      <alignment vertical="center"/>
      <protection locked="0"/>
    </xf>
    <xf numFmtId="177" fontId="5" fillId="0" borderId="0" xfId="2" applyNumberFormat="1" applyFont="1" applyFill="1" applyProtection="1">
      <alignment vertical="center"/>
      <protection locked="0"/>
    </xf>
    <xf numFmtId="179" fontId="5" fillId="0" borderId="2" xfId="2" applyNumberFormat="1" applyFont="1" applyFill="1" applyBorder="1" applyAlignment="1" applyProtection="1">
      <alignment horizontal="right" vertical="center"/>
    </xf>
    <xf numFmtId="177" fontId="5" fillId="0" borderId="16" xfId="2" applyNumberFormat="1" applyFont="1" applyFill="1" applyBorder="1" applyAlignment="1" applyProtection="1">
      <alignment horizontal="right" vertical="center"/>
      <protection locked="0"/>
    </xf>
    <xf numFmtId="177" fontId="5" fillId="0" borderId="7" xfId="2" applyNumberFormat="1" applyFont="1" applyFill="1" applyBorder="1" applyAlignment="1" applyProtection="1">
      <alignment horizontal="right" vertical="center"/>
      <protection locked="0"/>
    </xf>
    <xf numFmtId="177" fontId="5" fillId="0" borderId="6" xfId="2" applyNumberFormat="1" applyFont="1" applyFill="1" applyBorder="1" applyAlignment="1" applyProtection="1">
      <alignment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left" vertical="center"/>
      <protection locked="0"/>
    </xf>
    <xf numFmtId="177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77" fontId="12" fillId="0" borderId="2" xfId="2" applyNumberFormat="1" applyFont="1" applyFill="1" applyBorder="1" applyProtection="1">
      <alignment vertical="center"/>
      <protection locked="0"/>
    </xf>
    <xf numFmtId="177" fontId="5" fillId="0" borderId="0" xfId="2" applyNumberFormat="1" applyFont="1" applyFill="1" applyBorder="1" applyProtection="1">
      <alignment vertical="center"/>
      <protection locked="0"/>
    </xf>
    <xf numFmtId="177" fontId="5" fillId="0" borderId="0" xfId="2" applyNumberFormat="1" applyFont="1" applyFill="1" applyBorder="1" applyProtection="1">
      <alignment vertical="center"/>
      <protection locked="0"/>
    </xf>
    <xf numFmtId="41" fontId="5" fillId="0" borderId="2" xfId="2" applyFont="1" applyFill="1" applyBorder="1" applyAlignment="1" applyProtection="1">
      <alignment horizontal="right" vertical="center"/>
    </xf>
    <xf numFmtId="179" fontId="5" fillId="0" borderId="4" xfId="2" applyNumberFormat="1" applyFont="1" applyFill="1" applyBorder="1" applyAlignment="1" applyProtection="1">
      <alignment horizontal="right" vertical="center"/>
    </xf>
    <xf numFmtId="181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0" xfId="2" applyNumberFormat="1" applyFont="1" applyFill="1" applyBorder="1" applyProtection="1">
      <alignment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7" fontId="12" fillId="0" borderId="3" xfId="2" applyNumberFormat="1" applyFont="1" applyFill="1" applyBorder="1" applyAlignment="1" applyProtection="1">
      <alignment horizontal="right" vertical="center" shrinkToFit="1"/>
      <protection locked="0"/>
    </xf>
    <xf numFmtId="179" fontId="5" fillId="0" borderId="21" xfId="2" applyNumberFormat="1" applyFont="1" applyFill="1" applyBorder="1" applyAlignment="1" applyProtection="1">
      <alignment horizontal="right" vertical="center"/>
      <protection locked="0"/>
    </xf>
    <xf numFmtId="41" fontId="5" fillId="0" borderId="48" xfId="2" applyFont="1" applyFill="1" applyBorder="1" applyAlignment="1" applyProtection="1">
      <alignment horizontal="right" vertical="center"/>
    </xf>
    <xf numFmtId="177" fontId="12" fillId="0" borderId="4" xfId="2" applyNumberFormat="1" applyFont="1" applyFill="1" applyBorder="1" applyAlignment="1" applyProtection="1">
      <alignment horizontal="left" vertical="center" shrinkToFit="1"/>
      <protection locked="0"/>
    </xf>
    <xf numFmtId="177" fontId="12" fillId="0" borderId="4" xfId="2" applyNumberFormat="1" applyFont="1" applyFill="1" applyBorder="1" applyProtection="1">
      <alignment vertical="center"/>
      <protection locked="0"/>
    </xf>
    <xf numFmtId="177" fontId="5" fillId="0" borderId="4" xfId="2" applyNumberFormat="1" applyFont="1" applyFill="1" applyBorder="1" applyProtection="1">
      <alignment vertical="center"/>
      <protection locked="0"/>
    </xf>
    <xf numFmtId="177" fontId="5" fillId="0" borderId="5" xfId="2" applyNumberFormat="1" applyFont="1" applyFill="1" applyBorder="1" applyProtection="1">
      <alignment vertical="center"/>
      <protection locked="0"/>
    </xf>
    <xf numFmtId="41" fontId="15" fillId="0" borderId="25" xfId="2" applyFont="1" applyBorder="1" applyAlignment="1">
      <alignment horizontal="center" vertical="center" wrapText="1"/>
    </xf>
    <xf numFmtId="177" fontId="5" fillId="0" borderId="21" xfId="2" applyNumberFormat="1" applyFont="1" applyFill="1" applyBorder="1" applyProtection="1">
      <alignment vertical="center"/>
      <protection locked="0"/>
    </xf>
    <xf numFmtId="177" fontId="5" fillId="0" borderId="3" xfId="2" applyNumberFormat="1" applyFont="1" applyFill="1" applyBorder="1" applyAlignment="1" applyProtection="1">
      <alignment vertical="center" shrinkToFit="1"/>
      <protection locked="0"/>
    </xf>
    <xf numFmtId="177" fontId="5" fillId="0" borderId="15" xfId="2" applyNumberFormat="1" applyFont="1" applyFill="1" applyBorder="1" applyAlignment="1" applyProtection="1">
      <alignment vertical="center" shrinkToFit="1"/>
      <protection locked="0"/>
    </xf>
    <xf numFmtId="177" fontId="22" fillId="0" borderId="26" xfId="2" applyNumberFormat="1" applyFont="1" applyFill="1" applyBorder="1" applyAlignment="1">
      <alignment horizontal="right" vertical="center"/>
    </xf>
    <xf numFmtId="177" fontId="23" fillId="0" borderId="38" xfId="2" applyNumberFormat="1" applyFont="1" applyFill="1" applyBorder="1" applyAlignment="1">
      <alignment horizontal="right" vertical="center"/>
    </xf>
    <xf numFmtId="177" fontId="23" fillId="0" borderId="76" xfId="2" applyNumberFormat="1" applyFont="1" applyFill="1" applyBorder="1" applyAlignment="1">
      <alignment horizontal="right" vertical="center"/>
    </xf>
    <xf numFmtId="177" fontId="22" fillId="0" borderId="40" xfId="2" applyNumberFormat="1" applyFont="1" applyFill="1" applyBorder="1" applyAlignment="1">
      <alignment horizontal="right" vertical="center"/>
    </xf>
    <xf numFmtId="177" fontId="22" fillId="0" borderId="25" xfId="2" applyNumberFormat="1" applyFont="1" applyFill="1" applyBorder="1">
      <alignment vertical="center"/>
    </xf>
    <xf numFmtId="177" fontId="22" fillId="0" borderId="45" xfId="2" applyNumberFormat="1" applyFont="1" applyFill="1" applyBorder="1" applyAlignment="1">
      <alignment horizontal="right" vertical="center"/>
    </xf>
    <xf numFmtId="41" fontId="5" fillId="0" borderId="25" xfId="2" applyFont="1" applyFill="1" applyBorder="1" applyAlignment="1" applyProtection="1">
      <alignment horizontal="right" vertical="center" shrinkToFit="1"/>
    </xf>
    <xf numFmtId="41" fontId="5" fillId="0" borderId="4" xfId="2" applyFont="1" applyFill="1" applyBorder="1" applyAlignment="1" applyProtection="1">
      <alignment horizontal="right" vertical="center"/>
    </xf>
    <xf numFmtId="41" fontId="5" fillId="0" borderId="21" xfId="2" applyFont="1" applyFill="1" applyBorder="1" applyAlignment="1" applyProtection="1">
      <alignment horizontal="right" vertical="center"/>
      <protection locked="0"/>
    </xf>
    <xf numFmtId="177" fontId="14" fillId="0" borderId="0" xfId="2" applyNumberFormat="1" applyFont="1" applyFill="1">
      <alignment vertical="center"/>
    </xf>
    <xf numFmtId="41" fontId="5" fillId="0" borderId="26" xfId="2" applyFont="1" applyFill="1" applyBorder="1" applyAlignment="1">
      <alignment horizontal="right" vertical="center"/>
    </xf>
    <xf numFmtId="41" fontId="12" fillId="0" borderId="26" xfId="2" applyFont="1" applyFill="1" applyBorder="1" applyAlignment="1">
      <alignment horizontal="right" vertical="center"/>
    </xf>
    <xf numFmtId="41" fontId="5" fillId="0" borderId="4" xfId="2" applyFont="1" applyFill="1" applyBorder="1" applyAlignment="1">
      <alignment vertical="center"/>
    </xf>
    <xf numFmtId="41" fontId="12" fillId="0" borderId="25" xfId="2" applyFont="1" applyFill="1" applyBorder="1">
      <alignment vertical="center"/>
    </xf>
    <xf numFmtId="41" fontId="5" fillId="0" borderId="2" xfId="2" applyFont="1" applyFill="1" applyBorder="1" applyAlignment="1" applyProtection="1">
      <alignment horizontal="right" vertical="center" shrinkToFit="1"/>
    </xf>
    <xf numFmtId="41" fontId="5" fillId="0" borderId="48" xfId="2" applyFont="1" applyFill="1" applyBorder="1" applyAlignment="1" applyProtection="1">
      <alignment horizontal="right" vertical="center" shrinkToFit="1"/>
    </xf>
    <xf numFmtId="41" fontId="12" fillId="0" borderId="25" xfId="2" applyFont="1" applyFill="1" applyBorder="1" applyAlignment="1" applyProtection="1">
      <alignment horizontal="right" vertical="center"/>
    </xf>
    <xf numFmtId="177" fontId="5" fillId="0" borderId="7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0" xfId="2" applyNumberFormat="1" applyFont="1" applyFill="1" applyBorder="1" applyProtection="1">
      <alignment vertical="center"/>
      <protection locked="0"/>
    </xf>
    <xf numFmtId="176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41" fontId="5" fillId="0" borderId="4" xfId="2" applyFont="1" applyFill="1" applyBorder="1" applyAlignment="1" applyProtection="1">
      <alignment horizontal="right" vertical="center"/>
      <protection locked="0"/>
    </xf>
    <xf numFmtId="177" fontId="12" fillId="0" borderId="4" xfId="2" applyNumberFormat="1" applyFont="1" applyFill="1" applyBorder="1" applyAlignment="1" applyProtection="1">
      <alignment horizontal="left" vertical="center"/>
      <protection locked="0"/>
    </xf>
    <xf numFmtId="177" fontId="12" fillId="0" borderId="3" xfId="2" applyNumberFormat="1" applyFont="1" applyFill="1" applyBorder="1" applyAlignment="1" applyProtection="1">
      <alignment horizontal="left" vertical="center" shrinkToFit="1"/>
      <protection locked="0"/>
    </xf>
    <xf numFmtId="179" fontId="5" fillId="0" borderId="4" xfId="2" applyNumberFormat="1" applyFont="1" applyFill="1" applyBorder="1" applyAlignment="1" applyProtection="1">
      <alignment horizontal="right" vertical="center"/>
      <protection locked="0"/>
    </xf>
    <xf numFmtId="0" fontId="5" fillId="0" borderId="17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18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8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9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20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4" xfId="2" applyNumberFormat="1" applyFont="1" applyFill="1" applyBorder="1" applyAlignment="1" applyProtection="1">
      <alignment horizontal="right" vertical="center"/>
    </xf>
    <xf numFmtId="176" fontId="5" fillId="0" borderId="19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13" xfId="2" applyNumberFormat="1" applyFont="1" applyFill="1" applyBorder="1" applyAlignment="1" applyProtection="1">
      <alignment vertical="center" shrinkToFit="1"/>
      <protection locked="0"/>
    </xf>
    <xf numFmtId="177" fontId="5" fillId="0" borderId="13" xfId="2" applyNumberFormat="1" applyFont="1" applyFill="1" applyBorder="1" applyAlignment="1" applyProtection="1">
      <alignment vertical="center"/>
      <protection locked="0"/>
    </xf>
    <xf numFmtId="41" fontId="4" fillId="0" borderId="0" xfId="2" applyFont="1" applyFill="1" applyBorder="1" applyProtection="1">
      <alignment vertical="center"/>
      <protection locked="0"/>
    </xf>
    <xf numFmtId="41" fontId="5" fillId="0" borderId="0" xfId="2" applyFont="1" applyFill="1" applyBorder="1" applyProtection="1">
      <alignment vertical="center"/>
      <protection locked="0"/>
    </xf>
    <xf numFmtId="177" fontId="12" fillId="0" borderId="0" xfId="2" applyNumberFormat="1" applyFont="1" applyFill="1" applyBorder="1" applyAlignment="1">
      <alignment horizontal="right" vertical="center"/>
    </xf>
    <xf numFmtId="177" fontId="5" fillId="0" borderId="25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21" xfId="2" applyNumberFormat="1" applyFont="1" applyFill="1" applyBorder="1" applyAlignment="1" applyProtection="1">
      <alignment horizontal="left" vertical="center"/>
      <protection locked="0"/>
    </xf>
    <xf numFmtId="177" fontId="23" fillId="0" borderId="3" xfId="2" applyNumberFormat="1" applyFont="1" applyFill="1" applyBorder="1" applyAlignment="1">
      <alignment vertical="center"/>
    </xf>
    <xf numFmtId="177" fontId="23" fillId="0" borderId="15" xfId="2" applyNumberFormat="1" applyFont="1" applyFill="1" applyBorder="1" applyAlignment="1">
      <alignment vertical="center"/>
    </xf>
    <xf numFmtId="177" fontId="23" fillId="0" borderId="11" xfId="2" applyNumberFormat="1" applyFont="1" applyFill="1" applyBorder="1" applyAlignment="1">
      <alignment vertical="center"/>
    </xf>
    <xf numFmtId="177" fontId="23" fillId="0" borderId="79" xfId="2" applyNumberFormat="1" applyFont="1" applyFill="1" applyBorder="1" applyAlignment="1">
      <alignment horizontal="left" vertical="center" wrapText="1"/>
    </xf>
    <xf numFmtId="177" fontId="23" fillId="0" borderId="80" xfId="2" applyNumberFormat="1" applyFont="1" applyFill="1" applyBorder="1" applyAlignment="1">
      <alignment horizontal="left" vertical="center" wrapText="1"/>
    </xf>
    <xf numFmtId="177" fontId="22" fillId="0" borderId="81" xfId="2" applyNumberFormat="1" applyFont="1" applyFill="1" applyBorder="1" applyAlignment="1">
      <alignment horizontal="left" vertical="center" wrapText="1"/>
    </xf>
    <xf numFmtId="177" fontId="22" fillId="0" borderId="82" xfId="2" applyNumberFormat="1" applyFont="1" applyFill="1" applyBorder="1" applyAlignment="1">
      <alignment horizontal="left" vertical="center" wrapText="1"/>
    </xf>
    <xf numFmtId="177" fontId="22" fillId="0" borderId="85" xfId="2" applyNumberFormat="1" applyFont="1" applyFill="1" applyBorder="1" applyAlignment="1">
      <alignment horizontal="right" vertical="center"/>
    </xf>
    <xf numFmtId="177" fontId="22" fillId="0" borderId="86" xfId="2" applyNumberFormat="1" applyFont="1" applyFill="1" applyBorder="1" applyAlignment="1">
      <alignment horizontal="right" vertical="center"/>
    </xf>
    <xf numFmtId="177" fontId="23" fillId="0" borderId="87" xfId="2" applyNumberFormat="1" applyFont="1" applyFill="1" applyBorder="1" applyAlignment="1">
      <alignment horizontal="right" vertical="center"/>
    </xf>
    <xf numFmtId="177" fontId="22" fillId="0" borderId="88" xfId="2" applyNumberFormat="1" applyFont="1" applyFill="1" applyBorder="1" applyAlignment="1">
      <alignment horizontal="right" vertical="center"/>
    </xf>
    <xf numFmtId="177" fontId="23" fillId="0" borderId="86" xfId="2" applyNumberFormat="1" applyFont="1" applyFill="1" applyBorder="1" applyAlignment="1">
      <alignment horizontal="right" vertical="center"/>
    </xf>
    <xf numFmtId="177" fontId="23" fillId="0" borderId="88" xfId="2" applyNumberFormat="1" applyFont="1" applyFill="1" applyBorder="1" applyAlignment="1">
      <alignment horizontal="right" vertical="center"/>
    </xf>
    <xf numFmtId="177" fontId="22" fillId="0" borderId="89" xfId="2" applyNumberFormat="1" applyFont="1" applyFill="1" applyBorder="1" applyAlignment="1">
      <alignment horizontal="right" vertical="center"/>
    </xf>
    <xf numFmtId="177" fontId="23" fillId="0" borderId="88" xfId="2" applyNumberFormat="1" applyFont="1" applyFill="1" applyBorder="1" applyAlignment="1">
      <alignment vertical="center"/>
    </xf>
    <xf numFmtId="177" fontId="12" fillId="0" borderId="0" xfId="2" applyNumberFormat="1" applyFont="1" applyFill="1" applyBorder="1" applyAlignment="1">
      <alignment horizontal="right" vertical="center"/>
    </xf>
    <xf numFmtId="179" fontId="5" fillId="0" borderId="2" xfId="2" applyNumberFormat="1" applyFont="1" applyFill="1" applyBorder="1" applyAlignment="1" applyProtection="1">
      <alignment horizontal="right" vertical="center" shrinkToFit="1"/>
    </xf>
    <xf numFmtId="41" fontId="12" fillId="0" borderId="47" xfId="2" applyFont="1" applyFill="1" applyBorder="1" applyAlignment="1">
      <alignment horizontal="right" vertical="center"/>
    </xf>
    <xf numFmtId="177" fontId="12" fillId="0" borderId="5" xfId="2" applyNumberFormat="1" applyFont="1" applyFill="1" applyBorder="1" applyAlignment="1" applyProtection="1">
      <alignment horizontal="right" vertical="center"/>
    </xf>
    <xf numFmtId="0" fontId="23" fillId="0" borderId="20" xfId="2" applyNumberFormat="1" applyFont="1" applyFill="1" applyBorder="1" applyAlignment="1">
      <alignment horizontal="left" vertical="center"/>
    </xf>
    <xf numFmtId="177" fontId="5" fillId="0" borderId="7" xfId="2" applyNumberFormat="1" applyFont="1" applyFill="1" applyBorder="1" applyAlignment="1" applyProtection="1">
      <alignment vertical="center"/>
      <protection locked="0"/>
    </xf>
    <xf numFmtId="179" fontId="12" fillId="0" borderId="26" xfId="2" applyNumberFormat="1" applyFont="1" applyFill="1" applyBorder="1" applyAlignment="1" applyProtection="1">
      <alignment horizontal="right" vertical="center" shrinkToFit="1"/>
    </xf>
    <xf numFmtId="179" fontId="5" fillId="0" borderId="26" xfId="2" applyNumberFormat="1" applyFont="1" applyFill="1" applyBorder="1" applyAlignment="1" applyProtection="1">
      <alignment horizontal="right" vertical="center" shrinkToFit="1"/>
    </xf>
    <xf numFmtId="179" fontId="5" fillId="0" borderId="48" xfId="2" applyNumberFormat="1" applyFont="1" applyFill="1" applyBorder="1" applyAlignment="1" applyProtection="1">
      <alignment horizontal="right" vertical="center" shrinkToFit="1"/>
    </xf>
    <xf numFmtId="177" fontId="22" fillId="0" borderId="20" xfId="2" applyNumberFormat="1" applyFont="1" applyFill="1" applyBorder="1" applyAlignment="1">
      <alignment horizontal="left" vertical="center" wrapText="1"/>
    </xf>
    <xf numFmtId="0" fontId="22" fillId="0" borderId="66" xfId="2" applyNumberFormat="1" applyFont="1" applyFill="1" applyBorder="1" applyAlignment="1">
      <alignment horizontal="left" vertical="center"/>
    </xf>
    <xf numFmtId="177" fontId="12" fillId="0" borderId="2" xfId="2" applyNumberFormat="1" applyFont="1" applyFill="1" applyBorder="1" applyAlignment="1" applyProtection="1">
      <alignment horizontal="left" vertical="center"/>
      <protection locked="0"/>
    </xf>
    <xf numFmtId="177" fontId="28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28" fillId="0" borderId="1" xfId="2" applyNumberFormat="1" applyFont="1" applyFill="1" applyBorder="1" applyAlignment="1" applyProtection="1">
      <alignment horizontal="right" vertical="center"/>
      <protection locked="0"/>
    </xf>
    <xf numFmtId="0" fontId="28" fillId="0" borderId="1" xfId="2" applyNumberFormat="1" applyFont="1" applyFill="1" applyBorder="1" applyAlignment="1" applyProtection="1">
      <alignment horizontal="center" vertical="center"/>
      <protection locked="0"/>
    </xf>
    <xf numFmtId="177" fontId="28" fillId="0" borderId="9" xfId="2" applyNumberFormat="1" applyFont="1" applyFill="1" applyBorder="1" applyAlignment="1" applyProtection="1">
      <alignment horizontal="right" vertical="center"/>
      <protection locked="0"/>
    </xf>
    <xf numFmtId="177" fontId="28" fillId="0" borderId="9" xfId="2" applyNumberFormat="1" applyFont="1" applyFill="1" applyBorder="1" applyAlignment="1" applyProtection="1">
      <alignment horizontal="center" vertical="center"/>
      <protection locked="0"/>
    </xf>
    <xf numFmtId="0" fontId="28" fillId="0" borderId="10" xfId="2" applyNumberFormat="1" applyFont="1" applyFill="1" applyBorder="1" applyAlignment="1" applyProtection="1">
      <alignment horizontal="center" vertical="center" shrinkToFit="1"/>
      <protection locked="0"/>
    </xf>
    <xf numFmtId="177" fontId="28" fillId="0" borderId="9" xfId="2" applyNumberFormat="1" applyFont="1" applyFill="1" applyBorder="1" applyAlignment="1" applyProtection="1">
      <alignment horizontal="left" vertical="center"/>
      <protection locked="0"/>
    </xf>
    <xf numFmtId="177" fontId="28" fillId="0" borderId="10" xfId="2" applyNumberFormat="1" applyFont="1" applyFill="1" applyBorder="1" applyAlignment="1" applyProtection="1">
      <alignment horizontal="center" vertical="center" wrapText="1"/>
      <protection locked="0"/>
    </xf>
    <xf numFmtId="177" fontId="26" fillId="0" borderId="49" xfId="2" applyNumberFormat="1" applyFont="1" applyFill="1" applyBorder="1" applyAlignment="1">
      <alignment horizontal="right" vertical="center"/>
    </xf>
    <xf numFmtId="177" fontId="26" fillId="0" borderId="50" xfId="2" applyNumberFormat="1" applyFont="1" applyFill="1" applyBorder="1" applyAlignment="1" applyProtection="1">
      <alignment horizontal="right" vertical="center"/>
    </xf>
    <xf numFmtId="177" fontId="27" fillId="0" borderId="51" xfId="2" applyNumberFormat="1" applyFont="1" applyFill="1" applyBorder="1" applyAlignment="1">
      <alignment horizontal="right" vertical="center"/>
    </xf>
    <xf numFmtId="177" fontId="27" fillId="0" borderId="52" xfId="2" applyNumberFormat="1" applyFont="1" applyFill="1" applyBorder="1" applyAlignment="1">
      <alignment horizontal="right" vertical="center"/>
    </xf>
    <xf numFmtId="177" fontId="27" fillId="0" borderId="53" xfId="2" applyNumberFormat="1" applyFont="1" applyFill="1" applyBorder="1" applyAlignment="1">
      <alignment vertical="center"/>
    </xf>
    <xf numFmtId="177" fontId="26" fillId="0" borderId="50" xfId="2" applyNumberFormat="1" applyFont="1" applyFill="1" applyBorder="1" applyAlignment="1">
      <alignment vertical="center"/>
    </xf>
    <xf numFmtId="177" fontId="27" fillId="0" borderId="51" xfId="2" applyNumberFormat="1" applyFont="1" applyFill="1" applyBorder="1" applyAlignment="1">
      <alignment vertical="center"/>
    </xf>
    <xf numFmtId="177" fontId="19" fillId="0" borderId="48" xfId="2" applyNumberFormat="1" applyFont="1" applyFill="1" applyBorder="1" applyAlignment="1">
      <alignment horizontal="right" vertical="center"/>
    </xf>
    <xf numFmtId="179" fontId="20" fillId="0" borderId="25" xfId="2" applyNumberFormat="1" applyFont="1" applyBorder="1" applyAlignment="1">
      <alignment horizontal="center" vertical="center"/>
    </xf>
    <xf numFmtId="177" fontId="5" fillId="0" borderId="47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20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55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55" xfId="2" applyNumberFormat="1" applyFont="1" applyFill="1" applyBorder="1" applyAlignment="1" applyProtection="1">
      <alignment horizontal="left" vertical="center" shrinkToFit="1"/>
      <protection locked="0"/>
    </xf>
    <xf numFmtId="0" fontId="5" fillId="0" borderId="55" xfId="2" applyNumberFormat="1" applyFont="1" applyFill="1" applyBorder="1" applyAlignment="1" applyProtection="1">
      <alignment horizontal="left" vertical="center" shrinkToFit="1"/>
      <protection locked="0"/>
    </xf>
    <xf numFmtId="177" fontId="25" fillId="0" borderId="55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55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55" xfId="2" applyNumberFormat="1" applyFont="1" applyFill="1" applyBorder="1" applyAlignment="1" applyProtection="1">
      <alignment horizontal="right" vertical="center" shrinkToFit="1"/>
      <protection locked="0"/>
    </xf>
    <xf numFmtId="177" fontId="12" fillId="0" borderId="22" xfId="2" applyNumberFormat="1" applyFont="1" applyFill="1" applyBorder="1" applyProtection="1">
      <alignment vertical="center"/>
      <protection locked="0"/>
    </xf>
    <xf numFmtId="177" fontId="5" fillId="0" borderId="11" xfId="2" applyNumberFormat="1" applyFont="1" applyFill="1" applyBorder="1" applyAlignment="1" applyProtection="1">
      <alignment horizontal="right" vertical="center"/>
      <protection locked="0"/>
    </xf>
    <xf numFmtId="0" fontId="5" fillId="0" borderId="90" xfId="2" applyNumberFormat="1" applyFont="1" applyFill="1" applyBorder="1" applyAlignment="1" applyProtection="1">
      <alignment horizontal="center" vertical="center" shrinkToFit="1"/>
      <protection locked="0"/>
    </xf>
    <xf numFmtId="41" fontId="5" fillId="0" borderId="16" xfId="2" applyFont="1" applyFill="1" applyBorder="1" applyAlignment="1" applyProtection="1">
      <alignment horizontal="center" vertical="center" shrinkToFit="1"/>
      <protection locked="0"/>
    </xf>
    <xf numFmtId="177" fontId="5" fillId="0" borderId="11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1" xfId="2" applyNumberFormat="1" applyFont="1" applyFill="1" applyBorder="1" applyProtection="1">
      <alignment vertical="center"/>
      <protection locked="0"/>
    </xf>
    <xf numFmtId="10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7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3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0" xfId="2" applyNumberFormat="1" applyFont="1" applyFill="1" applyBorder="1" applyProtection="1">
      <alignment vertical="center"/>
      <protection locked="0"/>
    </xf>
    <xf numFmtId="0" fontId="5" fillId="0" borderId="6" xfId="2" applyNumberFormat="1" applyFont="1" applyFill="1" applyBorder="1" applyAlignment="1" applyProtection="1">
      <alignment vertical="center" shrinkToFit="1"/>
      <protection locked="0"/>
    </xf>
    <xf numFmtId="176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41" fontId="5" fillId="0" borderId="4" xfId="2" applyFont="1" applyFill="1" applyBorder="1" applyAlignment="1" applyProtection="1">
      <alignment horizontal="right" vertical="center"/>
      <protection locked="0"/>
    </xf>
    <xf numFmtId="177" fontId="12" fillId="0" borderId="3" xfId="2" applyNumberFormat="1" applyFont="1" applyFill="1" applyBorder="1" applyAlignment="1" applyProtection="1">
      <alignment horizontal="right" vertical="center" shrinkToFit="1"/>
      <protection locked="0"/>
    </xf>
    <xf numFmtId="177" fontId="12" fillId="0" borderId="4" xfId="2" applyNumberFormat="1" applyFont="1" applyFill="1" applyBorder="1" applyAlignment="1" applyProtection="1">
      <alignment horizontal="left" vertical="center"/>
      <protection locked="0"/>
    </xf>
    <xf numFmtId="177" fontId="12" fillId="0" borderId="3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6" xfId="2" applyNumberFormat="1" applyFont="1" applyFill="1" applyBorder="1" applyProtection="1">
      <alignment vertical="center"/>
      <protection locked="0"/>
    </xf>
    <xf numFmtId="41" fontId="5" fillId="0" borderId="0" xfId="2" applyFont="1" applyFill="1" applyBorder="1" applyProtection="1">
      <alignment vertical="center"/>
      <protection locked="0"/>
    </xf>
    <xf numFmtId="0" fontId="28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8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28" fillId="0" borderId="6" xfId="2" applyNumberFormat="1" applyFont="1" applyFill="1" applyBorder="1" applyAlignment="1" applyProtection="1">
      <alignment vertical="center" shrinkToFit="1"/>
      <protection locked="0"/>
    </xf>
    <xf numFmtId="177" fontId="28" fillId="0" borderId="3" xfId="2" applyNumberFormat="1" applyFont="1" applyFill="1" applyBorder="1" applyAlignment="1" applyProtection="1">
      <alignment horizontal="right" vertical="center" shrinkToFit="1"/>
      <protection locked="0"/>
    </xf>
    <xf numFmtId="177" fontId="28" fillId="0" borderId="7" xfId="2" applyNumberFormat="1" applyFont="1" applyFill="1" applyBorder="1" applyAlignment="1" applyProtection="1">
      <alignment horizontal="right" vertical="center" shrinkToFit="1"/>
      <protection locked="0"/>
    </xf>
    <xf numFmtId="0" fontId="28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28" fillId="0" borderId="1" xfId="2" applyNumberFormat="1" applyFont="1" applyFill="1" applyBorder="1" applyAlignment="1" applyProtection="1">
      <alignment horizontal="right" vertical="center" shrinkToFit="1"/>
      <protection locked="0"/>
    </xf>
    <xf numFmtId="177" fontId="29" fillId="0" borderId="3" xfId="2" applyNumberFormat="1" applyFont="1" applyFill="1" applyBorder="1" applyAlignment="1" applyProtection="1">
      <alignment horizontal="right" vertical="center" shrinkToFit="1"/>
      <protection locked="0"/>
    </xf>
    <xf numFmtId="177" fontId="5" fillId="0" borderId="0" xfId="2" applyNumberFormat="1" applyFont="1" applyFill="1" applyBorder="1" applyProtection="1">
      <alignment vertical="center"/>
      <protection locked="0"/>
    </xf>
    <xf numFmtId="41" fontId="5" fillId="0" borderId="4" xfId="2" applyFont="1" applyFill="1" applyBorder="1" applyAlignment="1" applyProtection="1">
      <alignment horizontal="right" vertical="center"/>
      <protection locked="0"/>
    </xf>
    <xf numFmtId="177" fontId="12" fillId="0" borderId="4" xfId="2" applyNumberFormat="1" applyFont="1" applyFill="1" applyBorder="1" applyAlignment="1" applyProtection="1">
      <alignment horizontal="left" vertical="center"/>
      <protection locked="0"/>
    </xf>
    <xf numFmtId="177" fontId="12" fillId="0" borderId="3" xfId="2" applyNumberFormat="1" applyFont="1" applyFill="1" applyBorder="1" applyAlignment="1" applyProtection="1">
      <alignment horizontal="left" vertical="center" shrinkToFit="1"/>
      <protection locked="0"/>
    </xf>
    <xf numFmtId="41" fontId="5" fillId="0" borderId="0" xfId="2" applyFont="1" applyFill="1" applyBorder="1" applyProtection="1">
      <alignment vertical="center"/>
      <protection locked="0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7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3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7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3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2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13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3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14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177" fontId="12" fillId="0" borderId="15" xfId="2" applyNumberFormat="1" applyFont="1" applyFill="1" applyBorder="1" applyAlignment="1" applyProtection="1">
      <alignment horizontal="right" vertical="center" shrinkToFit="1"/>
      <protection locked="0"/>
    </xf>
    <xf numFmtId="177" fontId="12" fillId="0" borderId="3" xfId="2" applyNumberFormat="1" applyFont="1" applyFill="1" applyBorder="1" applyAlignment="1" applyProtection="1">
      <alignment horizontal="right" vertical="center" shrinkToFit="1"/>
      <protection locked="0"/>
    </xf>
    <xf numFmtId="177" fontId="12" fillId="0" borderId="3" xfId="2" applyNumberFormat="1" applyFont="1" applyFill="1" applyBorder="1" applyAlignment="1" applyProtection="1">
      <alignment horizontal="left" vertical="center" shrinkToFit="1"/>
      <protection locked="0"/>
    </xf>
    <xf numFmtId="176" fontId="5" fillId="0" borderId="14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41" fontId="5" fillId="0" borderId="6" xfId="2" applyFont="1" applyFill="1" applyBorder="1" applyAlignment="1" applyProtection="1">
      <alignment horizontal="left" vertical="center" shrinkToFit="1"/>
      <protection locked="0"/>
    </xf>
    <xf numFmtId="41" fontId="5" fillId="0" borderId="7" xfId="2" applyFont="1" applyFill="1" applyBorder="1" applyAlignment="1" applyProtection="1">
      <alignment horizontal="right" vertical="center" shrinkToFit="1"/>
      <protection locked="0"/>
    </xf>
    <xf numFmtId="41" fontId="5" fillId="0" borderId="3" xfId="2" applyFont="1" applyFill="1" applyBorder="1" applyAlignment="1" applyProtection="1">
      <alignment horizontal="right" vertical="center" shrinkToFit="1"/>
      <protection locked="0"/>
    </xf>
    <xf numFmtId="177" fontId="5" fillId="0" borderId="7" xfId="2" applyNumberFormat="1" applyFont="1" applyFill="1" applyBorder="1" applyProtection="1">
      <alignment vertical="center"/>
      <protection locked="0"/>
    </xf>
    <xf numFmtId="177" fontId="28" fillId="0" borderId="8" xfId="2" applyNumberFormat="1" applyFont="1" applyFill="1" applyBorder="1" applyAlignment="1" applyProtection="1">
      <alignment vertical="center"/>
      <protection locked="0"/>
    </xf>
    <xf numFmtId="41" fontId="5" fillId="0" borderId="0" xfId="2" applyNumberFormat="1" applyFont="1" applyFill="1" applyBorder="1" applyProtection="1">
      <alignment vertical="center"/>
      <protection locked="0"/>
    </xf>
    <xf numFmtId="177" fontId="18" fillId="0" borderId="0" xfId="2" applyNumberFormat="1" applyFont="1" applyFill="1" applyBorder="1" applyProtection="1">
      <alignment vertical="center"/>
      <protection locked="0"/>
    </xf>
    <xf numFmtId="177" fontId="18" fillId="0" borderId="0" xfId="2" applyNumberFormat="1" applyFont="1" applyFill="1" applyBorder="1" applyAlignment="1" applyProtection="1">
      <alignment horizontal="right" vertical="center"/>
      <protection locked="0"/>
    </xf>
    <xf numFmtId="177" fontId="5" fillId="0" borderId="5" xfId="2" applyNumberFormat="1" applyFont="1" applyFill="1" applyBorder="1" applyAlignment="1" applyProtection="1">
      <alignment horizontal="left" vertical="center"/>
      <protection locked="0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177" fontId="12" fillId="2" borderId="21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21" xfId="2" applyNumberFormat="1" applyFont="1" applyFill="1" applyBorder="1" applyAlignment="1" applyProtection="1">
      <alignment horizontal="left" vertical="center"/>
      <protection locked="0"/>
    </xf>
    <xf numFmtId="177" fontId="5" fillId="0" borderId="25" xfId="2" applyNumberFormat="1" applyFont="1" applyFill="1" applyBorder="1" applyAlignment="1" applyProtection="1">
      <alignment horizontal="left" vertical="center" shrinkToFit="1"/>
      <protection locked="0"/>
    </xf>
    <xf numFmtId="177" fontId="12" fillId="0" borderId="24" xfId="2" applyNumberFormat="1" applyFont="1" applyFill="1" applyBorder="1" applyAlignment="1" applyProtection="1">
      <alignment horizontal="right" vertical="center"/>
      <protection locked="0"/>
    </xf>
    <xf numFmtId="177" fontId="5" fillId="0" borderId="2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2" xfId="2" applyNumberFormat="1" applyFont="1" applyFill="1" applyBorder="1" applyProtection="1">
      <alignment vertical="center"/>
      <protection locked="0"/>
    </xf>
    <xf numFmtId="177" fontId="28" fillId="0" borderId="23" xfId="2" applyNumberFormat="1" applyFont="1" applyFill="1" applyBorder="1" applyAlignment="1" applyProtection="1">
      <alignment horizontal="right" vertical="center"/>
      <protection locked="0"/>
    </xf>
    <xf numFmtId="177" fontId="5" fillId="0" borderId="18" xfId="2" applyNumberFormat="1" applyFont="1" applyFill="1" applyBorder="1" applyAlignment="1" applyProtection="1">
      <alignment vertical="center"/>
      <protection locked="0"/>
    </xf>
    <xf numFmtId="177" fontId="5" fillId="0" borderId="4" xfId="2" applyNumberFormat="1" applyFont="1" applyFill="1" applyBorder="1" applyAlignment="1">
      <alignment horizontal="right" vertical="center"/>
    </xf>
    <xf numFmtId="41" fontId="5" fillId="0" borderId="25" xfId="2" applyFont="1" applyFill="1" applyBorder="1" applyAlignment="1">
      <alignment horizontal="right" vertical="center"/>
    </xf>
    <xf numFmtId="41" fontId="5" fillId="0" borderId="25" xfId="2" applyFont="1" applyFill="1" applyBorder="1" applyAlignment="1">
      <alignment vertical="center"/>
    </xf>
    <xf numFmtId="41" fontId="12" fillId="0" borderId="25" xfId="2" applyFont="1" applyFill="1" applyBorder="1" applyAlignment="1">
      <alignment vertical="center"/>
    </xf>
    <xf numFmtId="177" fontId="5" fillId="0" borderId="35" xfId="2" applyNumberFormat="1" applyFont="1" applyFill="1" applyBorder="1" applyAlignment="1">
      <alignment vertical="center"/>
    </xf>
    <xf numFmtId="177" fontId="5" fillId="0" borderId="75" xfId="2" applyNumberFormat="1" applyFont="1" applyFill="1" applyBorder="1" applyAlignment="1">
      <alignment vertical="center"/>
    </xf>
    <xf numFmtId="177" fontId="5" fillId="0" borderId="39" xfId="2" applyNumberFormat="1" applyFont="1" applyFill="1" applyBorder="1" applyAlignment="1">
      <alignment vertical="center"/>
    </xf>
    <xf numFmtId="177" fontId="12" fillId="0" borderId="25" xfId="2" applyNumberFormat="1" applyFont="1" applyFill="1" applyBorder="1" applyAlignment="1">
      <alignment horizontal="left" vertical="center"/>
    </xf>
    <xf numFmtId="177" fontId="12" fillId="0" borderId="25" xfId="2" applyNumberFormat="1" applyFont="1" applyFill="1" applyBorder="1" applyAlignment="1">
      <alignment horizontal="right" vertical="center"/>
    </xf>
    <xf numFmtId="177" fontId="12" fillId="0" borderId="47" xfId="2" applyNumberFormat="1" applyFont="1" applyFill="1" applyBorder="1" applyAlignment="1">
      <alignment horizontal="right" vertical="center"/>
    </xf>
    <xf numFmtId="177" fontId="5" fillId="0" borderId="2" xfId="2" applyNumberFormat="1" applyFont="1" applyFill="1" applyBorder="1" applyAlignment="1">
      <alignment horizontal="right" vertical="center"/>
    </xf>
    <xf numFmtId="177" fontId="12" fillId="0" borderId="26" xfId="2" applyNumberFormat="1" applyFont="1" applyFill="1" applyBorder="1" applyAlignment="1">
      <alignment vertical="center"/>
    </xf>
    <xf numFmtId="177" fontId="5" fillId="0" borderId="2" xfId="2" applyNumberFormat="1" applyFont="1" applyFill="1" applyBorder="1" applyAlignment="1">
      <alignment vertical="center"/>
    </xf>
    <xf numFmtId="177" fontId="18" fillId="0" borderId="26" xfId="2" applyNumberFormat="1" applyFont="1" applyFill="1" applyBorder="1" applyAlignment="1">
      <alignment horizontal="right" vertical="center"/>
    </xf>
    <xf numFmtId="177" fontId="5" fillId="0" borderId="48" xfId="2" applyNumberFormat="1" applyFont="1" applyFill="1" applyBorder="1" applyAlignment="1">
      <alignment horizontal="right" vertical="center"/>
    </xf>
    <xf numFmtId="177" fontId="5" fillId="0" borderId="97" xfId="2" applyNumberFormat="1" applyFont="1" applyFill="1" applyBorder="1" applyAlignment="1">
      <alignment vertical="center"/>
    </xf>
    <xf numFmtId="177" fontId="5" fillId="0" borderId="94" xfId="2" applyNumberFormat="1" applyFont="1" applyFill="1" applyBorder="1" applyAlignment="1">
      <alignment vertical="center"/>
    </xf>
    <xf numFmtId="177" fontId="12" fillId="0" borderId="91" xfId="2" applyNumberFormat="1" applyFont="1" applyFill="1" applyBorder="1" applyAlignment="1">
      <alignment horizontal="left" vertical="center" wrapText="1"/>
    </xf>
    <xf numFmtId="177" fontId="5" fillId="0" borderId="93" xfId="2" applyNumberFormat="1" applyFont="1" applyFill="1" applyBorder="1" applyAlignment="1">
      <alignment horizontal="left" vertical="center" wrapText="1"/>
    </xf>
    <xf numFmtId="177" fontId="5" fillId="0" borderId="97" xfId="2" applyNumberFormat="1" applyFont="1" applyFill="1" applyBorder="1" applyAlignment="1">
      <alignment horizontal="left" vertical="center" wrapText="1"/>
    </xf>
    <xf numFmtId="177" fontId="12" fillId="0" borderId="94" xfId="2" applyNumberFormat="1" applyFont="1" applyFill="1" applyBorder="1" applyAlignment="1">
      <alignment horizontal="left" vertical="center" wrapText="1"/>
    </xf>
    <xf numFmtId="177" fontId="5" fillId="0" borderId="2" xfId="2" applyNumberFormat="1" applyFont="1" applyFill="1" applyBorder="1" applyAlignment="1" applyProtection="1">
      <alignment horizontal="right" vertical="center"/>
      <protection locked="0"/>
    </xf>
    <xf numFmtId="177" fontId="5" fillId="0" borderId="10" xfId="2" applyNumberFormat="1" applyFont="1" applyFill="1" applyBorder="1" applyAlignment="1" applyProtection="1">
      <alignment horizontal="center" vertical="center"/>
      <protection locked="0"/>
    </xf>
    <xf numFmtId="176" fontId="5" fillId="0" borderId="7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18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9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13" xfId="2" applyNumberFormat="1" applyFont="1" applyFill="1" applyBorder="1" applyAlignment="1" applyProtection="1">
      <alignment horizontal="right" vertical="center" shrinkToFit="1"/>
      <protection locked="0"/>
    </xf>
    <xf numFmtId="176" fontId="5" fillId="0" borderId="18" xfId="2" applyNumberFormat="1" applyFont="1" applyFill="1" applyBorder="1" applyAlignment="1" applyProtection="1">
      <alignment horizontal="right" vertical="center"/>
      <protection locked="0"/>
    </xf>
    <xf numFmtId="176" fontId="5" fillId="0" borderId="7" xfId="2" applyNumberFormat="1" applyFont="1" applyFill="1" applyBorder="1" applyAlignment="1" applyProtection="1">
      <alignment horizontal="right" vertical="center"/>
      <protection locked="0"/>
    </xf>
    <xf numFmtId="176" fontId="5" fillId="0" borderId="13" xfId="2" applyNumberFormat="1" applyFont="1" applyFill="1" applyBorder="1" applyAlignment="1" applyProtection="1">
      <alignment horizontal="right" vertical="center"/>
      <protection locked="0"/>
    </xf>
    <xf numFmtId="176" fontId="28" fillId="0" borderId="9" xfId="2" applyNumberFormat="1" applyFont="1" applyFill="1" applyBorder="1" applyAlignment="1" applyProtection="1">
      <alignment horizontal="right" vertical="center"/>
      <protection locked="0"/>
    </xf>
    <xf numFmtId="176" fontId="5" fillId="0" borderId="9" xfId="2" applyNumberFormat="1" applyFont="1" applyFill="1" applyBorder="1" applyAlignment="1" applyProtection="1">
      <alignment horizontal="right" vertical="center"/>
      <protection locked="0"/>
    </xf>
    <xf numFmtId="176" fontId="5" fillId="0" borderId="0" xfId="2" applyNumberFormat="1" applyFont="1" applyFill="1" applyBorder="1" applyAlignment="1" applyProtection="1">
      <alignment horizontal="right" vertical="center"/>
      <protection locked="0"/>
    </xf>
    <xf numFmtId="177" fontId="22" fillId="0" borderId="20" xfId="2" applyNumberFormat="1" applyFont="1" applyFill="1" applyBorder="1" applyAlignment="1">
      <alignment horizontal="left" vertical="center" wrapText="1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177" fontId="22" fillId="0" borderId="54" xfId="2" applyNumberFormat="1" applyFont="1" applyFill="1" applyBorder="1" applyAlignment="1">
      <alignment vertical="center"/>
    </xf>
    <xf numFmtId="0" fontId="18" fillId="0" borderId="6" xfId="2" applyNumberFormat="1" applyFont="1" applyFill="1" applyBorder="1" applyAlignment="1" applyProtection="1">
      <alignment horizontal="left" vertical="center" shrinkToFit="1"/>
      <protection locked="0"/>
    </xf>
    <xf numFmtId="177" fontId="18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18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18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18" fillId="0" borderId="1" xfId="2" applyNumberFormat="1" applyFont="1" applyFill="1" applyBorder="1" applyAlignment="1" applyProtection="1">
      <alignment horizontal="right" vertical="center" shrinkToFit="1"/>
      <protection locked="0"/>
    </xf>
    <xf numFmtId="177" fontId="19" fillId="0" borderId="16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41" fontId="19" fillId="0" borderId="25" xfId="2" applyFont="1" applyFill="1" applyBorder="1" applyAlignment="1" applyProtection="1">
      <alignment horizontal="right" vertical="center" shrinkToFit="1"/>
    </xf>
    <xf numFmtId="179" fontId="18" fillId="0" borderId="47" xfId="2" applyNumberFormat="1" applyFont="1" applyFill="1" applyBorder="1" applyAlignment="1" applyProtection="1">
      <alignment horizontal="right" vertical="center" shrinkToFit="1"/>
    </xf>
    <xf numFmtId="179" fontId="18" fillId="0" borderId="2" xfId="2" applyNumberFormat="1" applyFont="1" applyFill="1" applyBorder="1" applyAlignment="1" applyProtection="1">
      <alignment horizontal="right" vertical="center" shrinkToFit="1"/>
    </xf>
    <xf numFmtId="41" fontId="19" fillId="0" borderId="26" xfId="2" applyFont="1" applyFill="1" applyBorder="1" applyAlignment="1" applyProtection="1">
      <alignment horizontal="right" vertical="center"/>
    </xf>
    <xf numFmtId="179" fontId="18" fillId="0" borderId="48" xfId="2" applyNumberFormat="1" applyFont="1" applyFill="1" applyBorder="1" applyAlignment="1" applyProtection="1">
      <alignment horizontal="right" vertical="center"/>
    </xf>
    <xf numFmtId="41" fontId="19" fillId="0" borderId="21" xfId="2" applyFont="1" applyFill="1" applyBorder="1" applyAlignment="1" applyProtection="1">
      <alignment horizontal="right" vertical="center"/>
      <protection locked="0"/>
    </xf>
    <xf numFmtId="41" fontId="19" fillId="0" borderId="25" xfId="2" applyFont="1" applyFill="1" applyBorder="1" applyAlignment="1" applyProtection="1">
      <alignment horizontal="right" vertical="center"/>
      <protection locked="0"/>
    </xf>
    <xf numFmtId="177" fontId="24" fillId="0" borderId="26" xfId="2" applyNumberFormat="1" applyFont="1" applyFill="1" applyBorder="1" applyAlignment="1">
      <alignment horizontal="right" vertical="center"/>
    </xf>
    <xf numFmtId="177" fontId="30" fillId="0" borderId="26" xfId="2" applyNumberFormat="1" applyFont="1" applyFill="1" applyBorder="1" applyAlignment="1">
      <alignment horizontal="right" vertical="center"/>
    </xf>
    <xf numFmtId="177" fontId="30" fillId="0" borderId="43" xfId="2" applyNumberFormat="1" applyFont="1" applyFill="1" applyBorder="1" applyAlignment="1">
      <alignment horizontal="right" vertical="center"/>
    </xf>
    <xf numFmtId="177" fontId="24" fillId="0" borderId="45" xfId="2" applyNumberFormat="1" applyFont="1" applyFill="1" applyBorder="1" applyAlignment="1">
      <alignment horizontal="right" vertical="center"/>
    </xf>
    <xf numFmtId="10" fontId="5" fillId="0" borderId="14" xfId="2" applyNumberFormat="1" applyFont="1" applyFill="1" applyBorder="1" applyAlignment="1">
      <alignment horizontal="right" vertical="center"/>
    </xf>
    <xf numFmtId="177" fontId="18" fillId="0" borderId="25" xfId="2" applyNumberFormat="1" applyFont="1" applyFill="1" applyBorder="1" applyAlignment="1" applyProtection="1">
      <alignment horizontal="right" vertical="center"/>
    </xf>
    <xf numFmtId="179" fontId="18" fillId="0" borderId="26" xfId="2" applyNumberFormat="1" applyFont="1" applyFill="1" applyBorder="1" applyAlignment="1" applyProtection="1">
      <alignment horizontal="right" vertical="center"/>
    </xf>
    <xf numFmtId="177" fontId="19" fillId="0" borderId="25" xfId="2" applyNumberFormat="1" applyFont="1" applyFill="1" applyBorder="1" applyAlignment="1" applyProtection="1">
      <alignment horizontal="right" vertical="center"/>
    </xf>
    <xf numFmtId="177" fontId="19" fillId="0" borderId="26" xfId="2" applyNumberFormat="1" applyFont="1" applyFill="1" applyBorder="1" applyAlignment="1" applyProtection="1">
      <alignment horizontal="right" vertical="center"/>
    </xf>
    <xf numFmtId="177" fontId="19" fillId="0" borderId="21" xfId="2" applyNumberFormat="1" applyFont="1" applyFill="1" applyBorder="1" applyAlignment="1" applyProtection="1">
      <alignment horizontal="right" vertical="center"/>
    </xf>
    <xf numFmtId="177" fontId="19" fillId="0" borderId="2" xfId="2" applyNumberFormat="1" applyFont="1" applyFill="1" applyBorder="1" applyAlignment="1" applyProtection="1">
      <alignment horizontal="right" vertical="center"/>
    </xf>
    <xf numFmtId="177" fontId="19" fillId="0" borderId="48" xfId="2" applyNumberFormat="1" applyFont="1" applyFill="1" applyBorder="1" applyAlignment="1" applyProtection="1">
      <alignment horizontal="right" vertical="center"/>
    </xf>
    <xf numFmtId="41" fontId="18" fillId="0" borderId="26" xfId="2" applyFont="1" applyFill="1" applyBorder="1" applyAlignment="1">
      <alignment horizontal="right" vertical="center"/>
    </xf>
    <xf numFmtId="41" fontId="18" fillId="0" borderId="48" xfId="2" applyFont="1" applyFill="1" applyBorder="1" applyAlignment="1">
      <alignment horizontal="right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8" fillId="0" borderId="36" xfId="2" applyNumberFormat="1" applyFont="1" applyFill="1" applyBorder="1" applyAlignment="1">
      <alignment horizontal="right" vertical="center"/>
    </xf>
    <xf numFmtId="177" fontId="18" fillId="0" borderId="7" xfId="2" applyNumberFormat="1" applyFont="1" applyFill="1" applyBorder="1" applyAlignment="1" applyProtection="1">
      <alignment horizontal="right" vertical="center" shrinkToFit="1"/>
      <protection locked="0"/>
    </xf>
    <xf numFmtId="0" fontId="18" fillId="0" borderId="7" xfId="2" applyNumberFormat="1" applyFont="1" applyFill="1" applyBorder="1" applyAlignment="1" applyProtection="1">
      <alignment horizontal="center" vertical="center" shrinkToFit="1"/>
      <protection locked="0"/>
    </xf>
    <xf numFmtId="177" fontId="19" fillId="0" borderId="3" xfId="2" applyNumberFormat="1" applyFont="1" applyFill="1" applyBorder="1" applyAlignment="1" applyProtection="1">
      <alignment horizontal="right" vertical="center" shrinkToFit="1"/>
      <protection locked="0"/>
    </xf>
    <xf numFmtId="177" fontId="24" fillId="0" borderId="25" xfId="2" applyNumberFormat="1" applyFont="1" applyFill="1" applyBorder="1" applyAlignment="1">
      <alignment vertical="center"/>
    </xf>
    <xf numFmtId="177" fontId="30" fillId="0" borderId="4" xfId="2" applyNumberFormat="1" applyFont="1" applyFill="1" applyBorder="1" applyAlignment="1">
      <alignment vertical="center"/>
    </xf>
    <xf numFmtId="177" fontId="24" fillId="0" borderId="36" xfId="2" applyNumberFormat="1" applyFont="1" applyFill="1" applyBorder="1" applyAlignment="1">
      <alignment horizontal="right" vertical="center"/>
    </xf>
    <xf numFmtId="177" fontId="30" fillId="0" borderId="36" xfId="2" applyNumberFormat="1" applyFont="1" applyFill="1" applyBorder="1" applyAlignment="1">
      <alignment horizontal="right" vertical="center"/>
    </xf>
    <xf numFmtId="177" fontId="24" fillId="0" borderId="41" xfId="2" applyNumberFormat="1" applyFont="1" applyFill="1" applyBorder="1" applyAlignment="1">
      <alignment horizontal="right" vertical="center"/>
    </xf>
    <xf numFmtId="177" fontId="30" fillId="0" borderId="48" xfId="2" applyNumberFormat="1" applyFont="1" applyFill="1" applyBorder="1" applyAlignment="1">
      <alignment horizontal="right" vertical="center"/>
    </xf>
    <xf numFmtId="177" fontId="24" fillId="0" borderId="25" xfId="2" applyNumberFormat="1" applyFont="1" applyFill="1" applyBorder="1" applyAlignment="1" applyProtection="1">
      <alignment horizontal="right" vertical="center"/>
    </xf>
    <xf numFmtId="177" fontId="30" fillId="0" borderId="35" xfId="2" applyNumberFormat="1" applyFont="1" applyFill="1" applyBorder="1" applyAlignment="1" applyProtection="1">
      <alignment horizontal="right" vertical="center"/>
    </xf>
    <xf numFmtId="177" fontId="30" fillId="0" borderId="38" xfId="2" applyNumberFormat="1" applyFont="1" applyFill="1" applyBorder="1" applyAlignment="1">
      <alignment horizontal="right" vertical="center"/>
    </xf>
    <xf numFmtId="177" fontId="30" fillId="0" borderId="40" xfId="2" applyNumberFormat="1" applyFont="1" applyFill="1" applyBorder="1" applyAlignment="1">
      <alignment horizontal="right" vertical="center"/>
    </xf>
    <xf numFmtId="41" fontId="18" fillId="0" borderId="25" xfId="2" applyFont="1" applyFill="1" applyBorder="1" applyAlignment="1" applyProtection="1">
      <alignment horizontal="right" vertical="center" shrinkToFit="1"/>
    </xf>
    <xf numFmtId="41" fontId="18" fillId="0" borderId="5" xfId="2" applyFont="1" applyFill="1" applyBorder="1" applyAlignment="1" applyProtection="1">
      <alignment horizontal="right" vertical="center"/>
    </xf>
    <xf numFmtId="41" fontId="18" fillId="0" borderId="21" xfId="2" applyFont="1" applyFill="1" applyBorder="1" applyAlignment="1" applyProtection="1">
      <alignment horizontal="right" vertical="center"/>
    </xf>
    <xf numFmtId="41" fontId="18" fillId="0" borderId="4" xfId="2" applyFont="1" applyFill="1" applyBorder="1" applyAlignment="1" applyProtection="1">
      <alignment horizontal="right" vertical="center"/>
    </xf>
    <xf numFmtId="41" fontId="19" fillId="0" borderId="4" xfId="2" applyFont="1" applyFill="1" applyBorder="1" applyAlignment="1" applyProtection="1">
      <alignment horizontal="right" vertical="center" shrinkToFit="1"/>
    </xf>
    <xf numFmtId="41" fontId="18" fillId="0" borderId="21" xfId="2" applyFont="1" applyFill="1" applyBorder="1" applyAlignment="1" applyProtection="1">
      <alignment horizontal="right" vertical="center"/>
      <protection locked="0"/>
    </xf>
    <xf numFmtId="41" fontId="18" fillId="0" borderId="25" xfId="2" applyFont="1" applyFill="1" applyBorder="1" applyAlignment="1" applyProtection="1">
      <alignment horizontal="right" vertical="center"/>
      <protection locked="0"/>
    </xf>
    <xf numFmtId="179" fontId="20" fillId="0" borderId="25" xfId="2" applyNumberFormat="1" applyFont="1" applyBorder="1" applyAlignment="1">
      <alignment horizontal="right" vertical="center"/>
    </xf>
    <xf numFmtId="177" fontId="18" fillId="0" borderId="48" xfId="2" applyNumberFormat="1" applyFont="1" applyFill="1" applyBorder="1" applyAlignment="1" applyProtection="1">
      <alignment horizontal="right" vertical="center"/>
    </xf>
    <xf numFmtId="177" fontId="18" fillId="0" borderId="2" xfId="2" applyNumberFormat="1" applyFont="1" applyFill="1" applyBorder="1" applyAlignment="1" applyProtection="1">
      <alignment horizontal="right" vertical="center"/>
    </xf>
    <xf numFmtId="177" fontId="19" fillId="0" borderId="25" xfId="2" applyNumberFormat="1" applyFont="1" applyFill="1" applyBorder="1" applyAlignment="1">
      <alignment vertical="center"/>
    </xf>
    <xf numFmtId="177" fontId="18" fillId="0" borderId="4" xfId="2" applyNumberFormat="1" applyFont="1" applyFill="1" applyBorder="1" applyAlignment="1">
      <alignment vertical="center"/>
    </xf>
    <xf numFmtId="41" fontId="5" fillId="0" borderId="25" xfId="2" applyFont="1" applyFill="1" applyBorder="1" applyAlignment="1" applyProtection="1">
      <alignment horizontal="right" vertical="center"/>
    </xf>
    <xf numFmtId="177" fontId="19" fillId="0" borderId="5" xfId="2" applyNumberFormat="1" applyFont="1" applyFill="1" applyBorder="1" applyAlignment="1" applyProtection="1">
      <alignment horizontal="right" vertical="center" shrinkToFit="1"/>
    </xf>
    <xf numFmtId="177" fontId="19" fillId="0" borderId="5" xfId="2" applyNumberFormat="1" applyFont="1" applyFill="1" applyBorder="1" applyAlignment="1" applyProtection="1">
      <alignment horizontal="right" vertical="center"/>
    </xf>
    <xf numFmtId="177" fontId="5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55" xfId="2" applyNumberFormat="1" applyFont="1" applyFill="1" applyBorder="1" applyAlignment="1" applyProtection="1">
      <alignment horizontal="right" vertical="center" shrinkToFit="1"/>
      <protection locked="0"/>
    </xf>
    <xf numFmtId="179" fontId="18" fillId="0" borderId="48" xfId="2" applyNumberFormat="1" applyFont="1" applyFill="1" applyBorder="1" applyAlignment="1" applyProtection="1">
      <alignment horizontal="right" vertical="center" shrinkToFit="1"/>
    </xf>
    <xf numFmtId="179" fontId="5" fillId="0" borderId="48" xfId="2" applyNumberFormat="1" applyFont="1" applyFill="1" applyBorder="1" applyAlignment="1" applyProtection="1">
      <alignment horizontal="right" vertical="center"/>
    </xf>
    <xf numFmtId="179" fontId="5" fillId="0" borderId="47" xfId="2" applyNumberFormat="1" applyFont="1" applyFill="1" applyBorder="1" applyAlignment="1" applyProtection="1">
      <alignment horizontal="right" vertical="center" shrinkToFit="1"/>
    </xf>
    <xf numFmtId="179" fontId="18" fillId="0" borderId="25" xfId="2" applyNumberFormat="1" applyFont="1" applyFill="1" applyBorder="1" applyAlignment="1" applyProtection="1">
      <alignment horizontal="right" vertical="center"/>
    </xf>
    <xf numFmtId="179" fontId="5" fillId="0" borderId="4" xfId="2" applyNumberFormat="1" applyFont="1" applyFill="1" applyBorder="1" applyAlignment="1" applyProtection="1">
      <alignment horizontal="right" vertical="center" shrinkToFit="1"/>
    </xf>
    <xf numFmtId="179" fontId="5" fillId="0" borderId="5" xfId="2" applyNumberFormat="1" applyFont="1" applyFill="1" applyBorder="1" applyAlignment="1" applyProtection="1">
      <alignment horizontal="right" vertical="center" shrinkToFit="1"/>
    </xf>
    <xf numFmtId="179" fontId="5" fillId="0" borderId="25" xfId="2" applyNumberFormat="1" applyFont="1" applyFill="1" applyBorder="1" applyAlignment="1" applyProtection="1">
      <alignment horizontal="right" vertical="center" shrinkToFit="1"/>
    </xf>
    <xf numFmtId="179" fontId="12" fillId="0" borderId="48" xfId="2" applyNumberFormat="1" applyFont="1" applyFill="1" applyBorder="1" applyAlignment="1" applyProtection="1">
      <alignment horizontal="right" vertical="center" shrinkToFit="1"/>
    </xf>
    <xf numFmtId="177" fontId="28" fillId="0" borderId="16" xfId="2" applyNumberFormat="1" applyFont="1" applyFill="1" applyBorder="1" applyAlignment="1" applyProtection="1">
      <alignment horizontal="right" vertical="center"/>
      <protection locked="0"/>
    </xf>
    <xf numFmtId="179" fontId="12" fillId="0" borderId="25" xfId="2" applyNumberFormat="1" applyFont="1" applyFill="1" applyBorder="1" applyAlignment="1" applyProtection="1">
      <alignment horizontal="right" vertical="center" shrinkToFit="1"/>
    </xf>
    <xf numFmtId="179" fontId="12" fillId="0" borderId="4" xfId="2" applyNumberFormat="1" applyFont="1" applyFill="1" applyBorder="1" applyAlignment="1" applyProtection="1">
      <alignment horizontal="right" vertical="center" shrinkToFit="1"/>
    </xf>
    <xf numFmtId="180" fontId="5" fillId="0" borderId="0" xfId="2" applyNumberFormat="1" applyFont="1" applyFill="1" applyBorder="1" applyAlignment="1" applyProtection="1">
      <alignment horizontal="right" vertical="center"/>
      <protection locked="0"/>
    </xf>
    <xf numFmtId="180" fontId="5" fillId="0" borderId="55" xfId="2" applyNumberFormat="1" applyFont="1" applyFill="1" applyBorder="1" applyAlignment="1" applyProtection="1">
      <alignment horizontal="right" vertical="center"/>
      <protection locked="0"/>
    </xf>
    <xf numFmtId="179" fontId="5" fillId="0" borderId="0" xfId="2" applyNumberFormat="1" applyFont="1" applyFill="1" applyBorder="1" applyAlignment="1" applyProtection="1">
      <alignment horizontal="right" vertical="center"/>
    </xf>
    <xf numFmtId="179" fontId="5" fillId="0" borderId="56" xfId="2" applyNumberFormat="1" applyFont="1" applyFill="1" applyBorder="1" applyAlignment="1" applyProtection="1">
      <alignment horizontal="right" vertical="center"/>
      <protection locked="0"/>
    </xf>
    <xf numFmtId="179" fontId="5" fillId="0" borderId="0" xfId="2" applyNumberFormat="1" applyFont="1" applyFill="1" applyBorder="1" applyAlignment="1" applyProtection="1">
      <alignment horizontal="right" vertical="center"/>
      <protection locked="0"/>
    </xf>
    <xf numFmtId="179" fontId="5" fillId="0" borderId="46" xfId="2" applyNumberFormat="1" applyFont="1" applyFill="1" applyBorder="1" applyAlignment="1" applyProtection="1">
      <alignment horizontal="right" vertical="center"/>
      <protection locked="0"/>
    </xf>
    <xf numFmtId="179" fontId="5" fillId="0" borderId="55" xfId="2" applyNumberFormat="1" applyFont="1" applyFill="1" applyBorder="1" applyAlignment="1" applyProtection="1">
      <alignment horizontal="right" vertical="center"/>
      <protection locked="0"/>
    </xf>
    <xf numFmtId="179" fontId="12" fillId="0" borderId="46" xfId="2" applyNumberFormat="1" applyFont="1" applyFill="1" applyBorder="1" applyAlignment="1" applyProtection="1">
      <alignment horizontal="right" vertical="center"/>
      <protection locked="0"/>
    </xf>
    <xf numFmtId="179" fontId="12" fillId="0" borderId="56" xfId="2" applyNumberFormat="1" applyFont="1" applyFill="1" applyBorder="1" applyAlignment="1" applyProtection="1">
      <alignment horizontal="right" vertical="center" shrinkToFit="1"/>
    </xf>
    <xf numFmtId="179" fontId="12" fillId="0" borderId="0" xfId="2" applyNumberFormat="1" applyFont="1" applyFill="1" applyBorder="1" applyAlignment="1" applyProtection="1">
      <alignment horizontal="right" vertical="center" shrinkToFit="1"/>
    </xf>
    <xf numFmtId="179" fontId="5" fillId="0" borderId="56" xfId="2" applyNumberFormat="1" applyFont="1" applyFill="1" applyBorder="1" applyAlignment="1" applyProtection="1">
      <alignment horizontal="right" vertical="center" shrinkToFit="1"/>
    </xf>
    <xf numFmtId="179" fontId="5" fillId="0" borderId="46" xfId="2" applyNumberFormat="1" applyFont="1" applyFill="1" applyBorder="1" applyAlignment="1" applyProtection="1">
      <alignment horizontal="right" vertical="center"/>
    </xf>
    <xf numFmtId="179" fontId="5" fillId="0" borderId="55" xfId="2" applyNumberFormat="1" applyFont="1" applyFill="1" applyBorder="1" applyAlignment="1" applyProtection="1">
      <alignment horizontal="right" vertical="center"/>
    </xf>
    <xf numFmtId="179" fontId="12" fillId="0" borderId="56" xfId="2" applyNumberFormat="1" applyFont="1" applyFill="1" applyBorder="1" applyAlignment="1" applyProtection="1">
      <alignment horizontal="right" vertical="center"/>
      <protection locked="0"/>
    </xf>
    <xf numFmtId="179" fontId="12" fillId="0" borderId="21" xfId="2" applyNumberFormat="1" applyFont="1" applyFill="1" applyBorder="1" applyAlignment="1" applyProtection="1">
      <alignment horizontal="right" vertical="center"/>
      <protection locked="0"/>
    </xf>
    <xf numFmtId="179" fontId="5" fillId="0" borderId="15" xfId="2" applyNumberFormat="1" applyFont="1" applyFill="1" applyBorder="1" applyAlignment="1" applyProtection="1">
      <alignment horizontal="right" vertical="center"/>
      <protection locked="0"/>
    </xf>
    <xf numFmtId="177" fontId="28" fillId="0" borderId="0" xfId="2" applyNumberFormat="1" applyFont="1" applyFill="1" applyBorder="1" applyAlignment="1" applyProtection="1">
      <alignment horizontal="center" vertical="center" shrinkToFit="1"/>
      <protection locked="0"/>
    </xf>
    <xf numFmtId="41" fontId="29" fillId="0" borderId="25" xfId="2" applyFont="1" applyFill="1" applyBorder="1" applyAlignment="1" applyProtection="1">
      <alignment horizontal="right" vertical="center" shrinkToFit="1"/>
    </xf>
    <xf numFmtId="41" fontId="28" fillId="0" borderId="5" xfId="2" applyFont="1" applyFill="1" applyBorder="1" applyAlignment="1" applyProtection="1">
      <alignment horizontal="right" vertical="center" shrinkToFit="1"/>
    </xf>
    <xf numFmtId="41" fontId="28" fillId="0" borderId="21" xfId="2" applyFont="1" applyFill="1" applyBorder="1" applyAlignment="1" applyProtection="1">
      <alignment horizontal="right" vertical="center" shrinkToFit="1"/>
    </xf>
    <xf numFmtId="41" fontId="28" fillId="0" borderId="2" xfId="2" applyFont="1" applyFill="1" applyBorder="1" applyAlignment="1" applyProtection="1">
      <alignment horizontal="right" vertical="center" shrinkToFit="1"/>
    </xf>
    <xf numFmtId="177" fontId="28" fillId="0" borderId="0" xfId="2" applyNumberFormat="1" applyFont="1" applyFill="1" applyBorder="1" applyProtection="1">
      <alignment vertical="center"/>
      <protection locked="0"/>
    </xf>
    <xf numFmtId="176" fontId="28" fillId="0" borderId="2" xfId="2" applyNumberFormat="1" applyFont="1" applyFill="1" applyBorder="1" applyAlignment="1" applyProtection="1">
      <alignment horizontal="right" vertical="center" shrinkToFit="1"/>
    </xf>
    <xf numFmtId="41" fontId="28" fillId="0" borderId="25" xfId="2" applyFont="1" applyFill="1" applyBorder="1" applyAlignment="1" applyProtection="1">
      <alignment horizontal="right" vertical="center" shrinkToFit="1"/>
    </xf>
    <xf numFmtId="41" fontId="28" fillId="0" borderId="26" xfId="2" applyFont="1" applyFill="1" applyBorder="1" applyAlignment="1" applyProtection="1">
      <alignment horizontal="right" vertical="center" shrinkToFit="1"/>
    </xf>
    <xf numFmtId="41" fontId="28" fillId="0" borderId="48" xfId="2" applyFont="1" applyFill="1" applyBorder="1" applyAlignment="1" applyProtection="1">
      <alignment horizontal="right" vertical="center" shrinkToFit="1"/>
    </xf>
    <xf numFmtId="176" fontId="29" fillId="0" borderId="26" xfId="2" applyNumberFormat="1" applyFont="1" applyFill="1" applyBorder="1" applyAlignment="1" applyProtection="1">
      <alignment horizontal="right" vertical="center" shrinkToFit="1"/>
    </xf>
    <xf numFmtId="41" fontId="28" fillId="0" borderId="4" xfId="2" applyFont="1" applyFill="1" applyBorder="1" applyAlignment="1" applyProtection="1">
      <alignment horizontal="right" vertical="center" shrinkToFit="1"/>
    </xf>
    <xf numFmtId="176" fontId="28" fillId="0" borderId="48" xfId="2" applyNumberFormat="1" applyFont="1" applyFill="1" applyBorder="1" applyAlignment="1" applyProtection="1">
      <alignment horizontal="right" vertical="center" shrinkToFit="1"/>
    </xf>
    <xf numFmtId="41" fontId="29" fillId="0" borderId="26" xfId="2" applyFont="1" applyFill="1" applyBorder="1" applyAlignment="1" applyProtection="1">
      <alignment horizontal="right" vertical="center"/>
    </xf>
    <xf numFmtId="41" fontId="28" fillId="0" borderId="2" xfId="2" applyFont="1" applyFill="1" applyBorder="1" applyAlignment="1" applyProtection="1">
      <alignment horizontal="right" vertical="center"/>
    </xf>
    <xf numFmtId="41" fontId="28" fillId="0" borderId="48" xfId="2" applyFont="1" applyFill="1" applyBorder="1" applyAlignment="1" applyProtection="1">
      <alignment horizontal="right" vertical="center"/>
    </xf>
    <xf numFmtId="41" fontId="28" fillId="0" borderId="4" xfId="2" applyFont="1" applyFill="1" applyBorder="1" applyAlignment="1" applyProtection="1">
      <alignment horizontal="right" vertical="center"/>
    </xf>
    <xf numFmtId="41" fontId="28" fillId="0" borderId="47" xfId="2" applyFont="1" applyFill="1" applyBorder="1" applyAlignment="1" applyProtection="1">
      <alignment horizontal="right" vertical="center"/>
    </xf>
    <xf numFmtId="176" fontId="28" fillId="0" borderId="2" xfId="2" applyNumberFormat="1" applyFont="1" applyFill="1" applyBorder="1" applyAlignment="1" applyProtection="1">
      <alignment horizontal="right" vertical="center"/>
    </xf>
    <xf numFmtId="41" fontId="28" fillId="0" borderId="5" xfId="2" applyFont="1" applyFill="1" applyBorder="1" applyAlignment="1" applyProtection="1">
      <alignment horizontal="right" vertical="center"/>
    </xf>
    <xf numFmtId="41" fontId="28" fillId="0" borderId="21" xfId="2" applyFont="1" applyFill="1" applyBorder="1" applyAlignment="1" applyProtection="1">
      <alignment horizontal="right" vertical="center"/>
    </xf>
    <xf numFmtId="177" fontId="28" fillId="0" borderId="55" xfId="2" applyNumberFormat="1" applyFont="1" applyFill="1" applyBorder="1" applyAlignment="1" applyProtection="1">
      <alignment horizontal="right" vertical="center" shrinkToFit="1"/>
      <protection locked="0"/>
    </xf>
    <xf numFmtId="41" fontId="29" fillId="0" borderId="4" xfId="2" applyFont="1" applyFill="1" applyBorder="1" applyAlignment="1" applyProtection="1">
      <alignment horizontal="right" vertical="center" shrinkToFit="1"/>
    </xf>
    <xf numFmtId="41" fontId="28" fillId="0" borderId="25" xfId="2" applyFont="1" applyFill="1" applyBorder="1" applyAlignment="1" applyProtection="1">
      <alignment horizontal="right" vertical="center"/>
      <protection locked="0"/>
    </xf>
    <xf numFmtId="41" fontId="28" fillId="0" borderId="4" xfId="2" applyFont="1" applyFill="1" applyBorder="1" applyAlignment="1" applyProtection="1">
      <alignment horizontal="right" vertical="center"/>
      <protection locked="0"/>
    </xf>
    <xf numFmtId="41" fontId="28" fillId="0" borderId="21" xfId="2" applyFont="1" applyFill="1" applyBorder="1" applyAlignment="1" applyProtection="1">
      <alignment horizontal="right" vertical="center"/>
      <protection locked="0"/>
    </xf>
    <xf numFmtId="41" fontId="28" fillId="0" borderId="5" xfId="2" applyFont="1" applyFill="1" applyBorder="1" applyAlignment="1" applyProtection="1">
      <alignment horizontal="right" vertical="center"/>
      <protection locked="0"/>
    </xf>
    <xf numFmtId="41" fontId="29" fillId="0" borderId="25" xfId="2" applyFont="1" applyFill="1" applyBorder="1" applyAlignment="1" applyProtection="1">
      <alignment horizontal="right" vertical="center"/>
      <protection locked="0"/>
    </xf>
    <xf numFmtId="41" fontId="28" fillId="0" borderId="21" xfId="2" applyFont="1" applyFill="1" applyBorder="1" applyAlignment="1" applyProtection="1">
      <alignment horizontal="right" vertical="center" shrinkToFit="1"/>
      <protection locked="0"/>
    </xf>
    <xf numFmtId="41" fontId="28" fillId="0" borderId="4" xfId="2" applyFont="1" applyFill="1" applyBorder="1" applyAlignment="1" applyProtection="1">
      <alignment horizontal="right" vertical="center" shrinkToFit="1"/>
      <protection locked="0"/>
    </xf>
    <xf numFmtId="41" fontId="29" fillId="0" borderId="21" xfId="2" applyFont="1" applyFill="1" applyBorder="1" applyAlignment="1" applyProtection="1">
      <alignment horizontal="right" vertical="center"/>
      <protection locked="0"/>
    </xf>
    <xf numFmtId="177" fontId="31" fillId="0" borderId="0" xfId="2" applyNumberFormat="1" applyFont="1" applyFill="1" applyBorder="1" applyProtection="1">
      <alignment vertical="center"/>
      <protection locked="0"/>
    </xf>
    <xf numFmtId="177" fontId="31" fillId="0" borderId="0" xfId="2" applyNumberFormat="1" applyFont="1" applyFill="1" applyBorder="1" applyAlignment="1" applyProtection="1">
      <alignment horizontal="right" vertical="center"/>
      <protection locked="0"/>
    </xf>
    <xf numFmtId="0" fontId="9" fillId="0" borderId="3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46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 wrapText="1"/>
    </xf>
    <xf numFmtId="177" fontId="22" fillId="0" borderId="56" xfId="2" applyNumberFormat="1" applyFont="1" applyFill="1" applyBorder="1" applyAlignment="1">
      <alignment horizontal="left" vertical="center" wrapText="1"/>
    </xf>
    <xf numFmtId="177" fontId="22" fillId="0" borderId="20" xfId="2" applyNumberFormat="1" applyFont="1" applyFill="1" applyBorder="1" applyAlignment="1">
      <alignment horizontal="left" vertical="center" wrapText="1"/>
    </xf>
    <xf numFmtId="177" fontId="22" fillId="0" borderId="66" xfId="2" applyNumberFormat="1" applyFont="1" applyFill="1" applyBorder="1" applyAlignment="1">
      <alignment horizontal="left" vertical="center"/>
    </xf>
    <xf numFmtId="177" fontId="22" fillId="0" borderId="20" xfId="2" applyNumberFormat="1" applyFont="1" applyFill="1" applyBorder="1" applyAlignment="1">
      <alignment horizontal="left" vertical="center"/>
    </xf>
    <xf numFmtId="177" fontId="22" fillId="0" borderId="71" xfId="2" applyNumberFormat="1" applyFont="1" applyFill="1" applyBorder="1" applyAlignment="1">
      <alignment horizontal="center" vertical="center"/>
    </xf>
    <xf numFmtId="177" fontId="22" fillId="0" borderId="69" xfId="2" applyNumberFormat="1" applyFont="1" applyFill="1" applyBorder="1" applyAlignment="1">
      <alignment horizontal="center" vertical="center"/>
    </xf>
    <xf numFmtId="177" fontId="22" fillId="2" borderId="60" xfId="2" applyNumberFormat="1" applyFont="1" applyFill="1" applyBorder="1" applyAlignment="1">
      <alignment horizontal="center" vertical="center"/>
    </xf>
    <xf numFmtId="177" fontId="22" fillId="2" borderId="61" xfId="2" applyNumberFormat="1" applyFont="1" applyFill="1" applyBorder="1" applyAlignment="1">
      <alignment horizontal="center" vertical="center"/>
    </xf>
    <xf numFmtId="177" fontId="22" fillId="2" borderId="60" xfId="2" applyNumberFormat="1" applyFont="1" applyFill="1" applyBorder="1" applyAlignment="1">
      <alignment horizontal="center" vertical="center" wrapText="1" shrinkToFit="1"/>
    </xf>
    <xf numFmtId="177" fontId="22" fillId="2" borderId="61" xfId="2" applyNumberFormat="1" applyFont="1" applyFill="1" applyBorder="1" applyAlignment="1">
      <alignment horizontal="center" vertical="center" shrinkToFit="1"/>
    </xf>
    <xf numFmtId="177" fontId="22" fillId="2" borderId="62" xfId="2" applyNumberFormat="1" applyFont="1" applyFill="1" applyBorder="1" applyAlignment="1">
      <alignment horizontal="center" vertical="center"/>
    </xf>
    <xf numFmtId="177" fontId="22" fillId="2" borderId="63" xfId="2" applyNumberFormat="1" applyFont="1" applyFill="1" applyBorder="1" applyAlignment="1">
      <alignment horizontal="center" vertical="center"/>
    </xf>
    <xf numFmtId="0" fontId="22" fillId="0" borderId="66" xfId="2" applyNumberFormat="1" applyFont="1" applyFill="1" applyBorder="1" applyAlignment="1">
      <alignment horizontal="left" vertical="center"/>
    </xf>
    <xf numFmtId="0" fontId="22" fillId="0" borderId="20" xfId="2" applyNumberFormat="1" applyFont="1" applyFill="1" applyBorder="1" applyAlignment="1">
      <alignment horizontal="left" vertical="center"/>
    </xf>
    <xf numFmtId="0" fontId="7" fillId="0" borderId="0" xfId="2" applyNumberFormat="1" applyFont="1" applyFill="1" applyBorder="1" applyAlignment="1">
      <alignment horizontal="left" vertical="center" shrinkToFit="1"/>
    </xf>
    <xf numFmtId="177" fontId="21" fillId="0" borderId="74" xfId="2" applyNumberFormat="1" applyFont="1" applyFill="1" applyBorder="1" applyAlignment="1">
      <alignment horizontal="center" vertical="center" shrinkToFit="1"/>
    </xf>
    <xf numFmtId="177" fontId="21" fillId="0" borderId="72" xfId="2" applyNumberFormat="1" applyFont="1" applyFill="1" applyBorder="1" applyAlignment="1">
      <alignment horizontal="center" vertical="center" shrinkToFit="1"/>
    </xf>
    <xf numFmtId="177" fontId="21" fillId="0" borderId="73" xfId="2" applyNumberFormat="1" applyFont="1" applyFill="1" applyBorder="1" applyAlignment="1">
      <alignment horizontal="center" vertical="center" shrinkToFit="1"/>
    </xf>
    <xf numFmtId="177" fontId="22" fillId="0" borderId="56" xfId="2" applyNumberFormat="1" applyFont="1" applyFill="1" applyBorder="1" applyAlignment="1">
      <alignment horizontal="left" vertical="center"/>
    </xf>
    <xf numFmtId="177" fontId="22" fillId="2" borderId="70" xfId="2" applyNumberFormat="1" applyFont="1" applyFill="1" applyBorder="1" applyAlignment="1">
      <alignment horizontal="center" vertical="center"/>
    </xf>
    <xf numFmtId="177" fontId="22" fillId="2" borderId="78" xfId="2" applyNumberFormat="1" applyFont="1" applyFill="1" applyBorder="1" applyAlignment="1">
      <alignment horizontal="center" vertical="center"/>
    </xf>
    <xf numFmtId="177" fontId="21" fillId="0" borderId="67" xfId="2" applyNumberFormat="1" applyFont="1" applyFill="1" applyBorder="1" applyAlignment="1">
      <alignment horizontal="center" vertical="center" shrinkToFit="1"/>
    </xf>
    <xf numFmtId="177" fontId="21" fillId="0" borderId="68" xfId="2" applyNumberFormat="1" applyFont="1" applyFill="1" applyBorder="1" applyAlignment="1">
      <alignment horizontal="center" vertical="center" shrinkToFit="1"/>
    </xf>
    <xf numFmtId="177" fontId="22" fillId="2" borderId="64" xfId="2" applyNumberFormat="1" applyFont="1" applyFill="1" applyBorder="1" applyAlignment="1">
      <alignment horizontal="center" vertical="distributed" wrapText="1" shrinkToFit="1"/>
    </xf>
    <xf numFmtId="177" fontId="22" fillId="2" borderId="65" xfId="2" applyNumberFormat="1" applyFont="1" applyFill="1" applyBorder="1" applyAlignment="1">
      <alignment horizontal="center" vertical="distributed" wrapText="1" shrinkToFit="1"/>
    </xf>
    <xf numFmtId="177" fontId="22" fillId="2" borderId="83" xfId="2" applyNumberFormat="1" applyFont="1" applyFill="1" applyBorder="1" applyAlignment="1">
      <alignment horizontal="center" vertical="center" wrapText="1" shrinkToFit="1"/>
    </xf>
    <xf numFmtId="177" fontId="22" fillId="2" borderId="84" xfId="2" applyNumberFormat="1" applyFont="1" applyFill="1" applyBorder="1" applyAlignment="1">
      <alignment horizontal="center" vertical="center" wrapText="1" shrinkToFit="1"/>
    </xf>
    <xf numFmtId="177" fontId="5" fillId="0" borderId="5" xfId="2" applyNumberFormat="1" applyFont="1" applyFill="1" applyBorder="1" applyAlignment="1" applyProtection="1">
      <alignment horizontal="left" vertical="center"/>
      <protection locked="0"/>
    </xf>
    <xf numFmtId="177" fontId="5" fillId="0" borderId="4" xfId="2" applyNumberFormat="1" applyFont="1" applyFill="1" applyBorder="1" applyAlignment="1" applyProtection="1">
      <alignment horizontal="center" vertical="center"/>
      <protection locked="0"/>
    </xf>
    <xf numFmtId="177" fontId="12" fillId="0" borderId="25" xfId="2" applyNumberFormat="1" applyFont="1" applyFill="1" applyBorder="1" applyAlignment="1" applyProtection="1">
      <alignment horizontal="left" vertical="center"/>
      <protection locked="0"/>
    </xf>
    <xf numFmtId="177" fontId="5" fillId="0" borderId="21" xfId="2" applyNumberFormat="1" applyFont="1" applyFill="1" applyBorder="1" applyAlignment="1" applyProtection="1">
      <alignment horizontal="center" vertical="center"/>
      <protection locked="0"/>
    </xf>
    <xf numFmtId="177" fontId="5" fillId="0" borderId="5" xfId="2" applyNumberFormat="1" applyFont="1" applyFill="1" applyBorder="1" applyAlignment="1" applyProtection="1">
      <alignment horizontal="left" vertical="center" shrinkToFit="1"/>
      <protection locked="0"/>
    </xf>
    <xf numFmtId="177" fontId="12" fillId="0" borderId="26" xfId="2" applyNumberFormat="1" applyFont="1" applyFill="1" applyBorder="1" applyAlignment="1" applyProtection="1">
      <alignment horizontal="left" vertical="center"/>
      <protection locked="0"/>
    </xf>
    <xf numFmtId="177" fontId="12" fillId="0" borderId="56" xfId="2" applyNumberFormat="1" applyFont="1" applyFill="1" applyBorder="1" applyAlignment="1" applyProtection="1">
      <alignment horizontal="left" vertical="center"/>
      <protection locked="0"/>
    </xf>
    <xf numFmtId="177" fontId="12" fillId="0" borderId="20" xfId="2" applyNumberFormat="1" applyFont="1" applyFill="1" applyBorder="1" applyAlignment="1" applyProtection="1">
      <alignment horizontal="left" vertical="center"/>
      <protection locked="0"/>
    </xf>
    <xf numFmtId="177" fontId="12" fillId="0" borderId="26" xfId="2" applyNumberFormat="1" applyFont="1" applyFill="1" applyBorder="1" applyAlignment="1" applyProtection="1">
      <alignment horizontal="left" vertical="center" shrinkToFit="1"/>
      <protection locked="0"/>
    </xf>
    <xf numFmtId="177" fontId="12" fillId="0" borderId="56" xfId="2" applyNumberFormat="1" applyFont="1" applyFill="1" applyBorder="1" applyAlignment="1" applyProtection="1">
      <alignment horizontal="left" vertical="center" shrinkToFit="1"/>
      <protection locked="0"/>
    </xf>
    <xf numFmtId="177" fontId="12" fillId="0" borderId="20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47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11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48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2" xfId="2" applyNumberFormat="1" applyFont="1" applyFill="1" applyBorder="1" applyAlignment="1" applyProtection="1">
      <alignment horizontal="center" vertical="center" shrinkToFit="1"/>
      <protection locked="0"/>
    </xf>
    <xf numFmtId="177" fontId="7" fillId="0" borderId="0" xfId="2" applyNumberFormat="1" applyFont="1" applyFill="1" applyBorder="1" applyAlignment="1" applyProtection="1">
      <alignment horizontal="left" vertical="center" shrinkToFit="1"/>
      <protection locked="0"/>
    </xf>
    <xf numFmtId="177" fontId="12" fillId="0" borderId="25" xfId="2" applyNumberFormat="1" applyFont="1" applyFill="1" applyBorder="1" applyAlignment="1" applyProtection="1">
      <alignment horizontal="center" vertical="center" shrinkToFit="1"/>
      <protection locked="0"/>
    </xf>
    <xf numFmtId="177" fontId="12" fillId="2" borderId="48" xfId="2" applyNumberFormat="1" applyFont="1" applyFill="1" applyBorder="1" applyAlignment="1" applyProtection="1">
      <alignment horizontal="center" vertical="center" shrinkToFit="1"/>
      <protection locked="0"/>
    </xf>
    <xf numFmtId="177" fontId="12" fillId="2" borderId="46" xfId="2" applyNumberFormat="1" applyFont="1" applyFill="1" applyBorder="1" applyAlignment="1" applyProtection="1">
      <alignment horizontal="center" vertical="center" shrinkToFit="1"/>
      <protection locked="0"/>
    </xf>
    <xf numFmtId="177" fontId="12" fillId="2" borderId="15" xfId="2" applyNumberFormat="1" applyFont="1" applyFill="1" applyBorder="1" applyAlignment="1" applyProtection="1">
      <alignment horizontal="center" vertical="center" shrinkToFit="1"/>
      <protection locked="0"/>
    </xf>
    <xf numFmtId="177" fontId="12" fillId="2" borderId="2" xfId="2" applyNumberFormat="1" applyFont="1" applyFill="1" applyBorder="1" applyAlignment="1" applyProtection="1">
      <alignment horizontal="center" vertical="center" shrinkToFit="1"/>
      <protection locked="0"/>
    </xf>
    <xf numFmtId="177" fontId="12" fillId="2" borderId="0" xfId="2" applyNumberFormat="1" applyFont="1" applyFill="1" applyBorder="1" applyAlignment="1" applyProtection="1">
      <alignment horizontal="center" vertical="center" shrinkToFit="1"/>
      <protection locked="0"/>
    </xf>
    <xf numFmtId="177" fontId="12" fillId="2" borderId="3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0" xfId="2" applyNumberFormat="1" applyFont="1" applyFill="1" applyBorder="1" applyAlignment="1" applyProtection="1">
      <alignment horizontal="right" vertical="center" shrinkToFit="1"/>
      <protection locked="0"/>
    </xf>
    <xf numFmtId="177" fontId="12" fillId="0" borderId="25" xfId="2" applyNumberFormat="1" applyFont="1" applyFill="1" applyBorder="1" applyAlignment="1" applyProtection="1">
      <alignment horizontal="left" vertical="center" shrinkToFit="1"/>
      <protection locked="0"/>
    </xf>
    <xf numFmtId="177" fontId="12" fillId="2" borderId="25" xfId="2" applyNumberFormat="1" applyFont="1" applyFill="1" applyBorder="1" applyAlignment="1" applyProtection="1">
      <alignment horizontal="center" vertical="center" shrinkToFit="1"/>
      <protection locked="0"/>
    </xf>
    <xf numFmtId="177" fontId="26" fillId="2" borderId="21" xfId="2" applyNumberFormat="1" applyFont="1" applyFill="1" applyBorder="1" applyAlignment="1">
      <alignment horizontal="center" vertical="center" wrapText="1" shrinkToFit="1"/>
    </xf>
    <xf numFmtId="177" fontId="26" fillId="2" borderId="4" xfId="2" applyNumberFormat="1" applyFont="1" applyFill="1" applyBorder="1" applyAlignment="1">
      <alignment horizontal="center" vertical="center" shrinkToFit="1"/>
    </xf>
    <xf numFmtId="177" fontId="12" fillId="0" borderId="47" xfId="2" applyNumberFormat="1" applyFont="1" applyFill="1" applyBorder="1" applyAlignment="1" applyProtection="1">
      <alignment horizontal="left" vertical="center"/>
      <protection locked="0"/>
    </xf>
    <xf numFmtId="177" fontId="12" fillId="0" borderId="11" xfId="2" applyNumberFormat="1" applyFont="1" applyFill="1" applyBorder="1" applyAlignment="1" applyProtection="1">
      <alignment horizontal="left" vertical="center"/>
      <protection locked="0"/>
    </xf>
    <xf numFmtId="177" fontId="5" fillId="0" borderId="55" xfId="2" applyNumberFormat="1" applyFont="1" applyFill="1" applyBorder="1" applyAlignment="1" applyProtection="1">
      <alignment horizontal="right" vertical="center" shrinkToFit="1"/>
      <protection locked="0"/>
    </xf>
    <xf numFmtId="177" fontId="29" fillId="2" borderId="21" xfId="2" applyNumberFormat="1" applyFont="1" applyFill="1" applyBorder="1" applyAlignment="1" applyProtection="1">
      <alignment horizontal="center" vertical="center" wrapText="1" shrinkToFit="1"/>
      <protection locked="0"/>
    </xf>
    <xf numFmtId="177" fontId="29" fillId="2" borderId="4" xfId="2" applyNumberFormat="1" applyFont="1" applyFill="1" applyBorder="1" applyAlignment="1" applyProtection="1">
      <alignment horizontal="center" vertical="center" wrapText="1" shrinkToFit="1"/>
      <protection locked="0"/>
    </xf>
    <xf numFmtId="177" fontId="29" fillId="2" borderId="5" xfId="2" applyNumberFormat="1" applyFont="1" applyFill="1" applyBorder="1" applyAlignment="1" applyProtection="1">
      <alignment horizontal="center" vertical="center" wrapText="1" shrinkToFit="1"/>
      <protection locked="0"/>
    </xf>
    <xf numFmtId="177" fontId="12" fillId="2" borderId="26" xfId="2" applyNumberFormat="1" applyFont="1" applyFill="1" applyBorder="1" applyAlignment="1" applyProtection="1">
      <alignment horizontal="center" vertical="center" wrapText="1" shrinkToFit="1"/>
      <protection locked="0"/>
    </xf>
    <xf numFmtId="177" fontId="12" fillId="2" borderId="56" xfId="2" applyNumberFormat="1" applyFont="1" applyFill="1" applyBorder="1" applyAlignment="1" applyProtection="1">
      <alignment horizontal="center" vertical="center" wrapText="1" shrinkToFit="1"/>
      <protection locked="0"/>
    </xf>
    <xf numFmtId="177" fontId="12" fillId="2" borderId="21" xfId="2" applyNumberFormat="1" applyFont="1" applyFill="1" applyBorder="1" applyAlignment="1" applyProtection="1">
      <alignment horizontal="center" vertical="center" wrapText="1" shrinkToFit="1"/>
      <protection locked="0"/>
    </xf>
    <xf numFmtId="177" fontId="12" fillId="2" borderId="5" xfId="2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177" fontId="12" fillId="2" borderId="47" xfId="2" applyNumberFormat="1" applyFont="1" applyFill="1" applyBorder="1" applyAlignment="1" applyProtection="1">
      <alignment horizontal="center" vertical="center" shrinkToFit="1"/>
      <protection locked="0"/>
    </xf>
    <xf numFmtId="177" fontId="12" fillId="2" borderId="55" xfId="2" applyNumberFormat="1" applyFont="1" applyFill="1" applyBorder="1" applyAlignment="1" applyProtection="1">
      <alignment horizontal="center" vertical="center" shrinkToFit="1"/>
      <protection locked="0"/>
    </xf>
    <xf numFmtId="177" fontId="12" fillId="2" borderId="11" xfId="2" applyNumberFormat="1" applyFont="1" applyFill="1" applyBorder="1" applyAlignment="1" applyProtection="1">
      <alignment horizontal="center" vertical="center" shrinkToFit="1"/>
      <protection locked="0"/>
    </xf>
    <xf numFmtId="177" fontId="12" fillId="2" borderId="21" xfId="2" applyNumberFormat="1" applyFont="1" applyFill="1" applyBorder="1" applyAlignment="1" applyProtection="1">
      <alignment horizontal="center" vertical="center" shrinkToFit="1"/>
      <protection locked="0"/>
    </xf>
    <xf numFmtId="177" fontId="12" fillId="2" borderId="5" xfId="2" applyNumberFormat="1" applyFont="1" applyFill="1" applyBorder="1" applyAlignment="1" applyProtection="1">
      <alignment horizontal="center" vertical="center" shrinkToFit="1"/>
      <protection locked="0"/>
    </xf>
    <xf numFmtId="177" fontId="12" fillId="0" borderId="26" xfId="2" applyNumberFormat="1" applyFont="1" applyFill="1" applyBorder="1" applyAlignment="1">
      <alignment horizontal="center" vertical="center"/>
    </xf>
    <xf numFmtId="177" fontId="12" fillId="0" borderId="56" xfId="2" applyNumberFormat="1" applyFont="1" applyFill="1" applyBorder="1" applyAlignment="1">
      <alignment horizontal="center" vertical="center"/>
    </xf>
    <xf numFmtId="177" fontId="12" fillId="0" borderId="95" xfId="2" applyNumberFormat="1" applyFont="1" applyFill="1" applyBorder="1" applyAlignment="1">
      <alignment horizontal="center" vertical="center"/>
    </xf>
    <xf numFmtId="177" fontId="12" fillId="0" borderId="26" xfId="2" applyNumberFormat="1" applyFont="1" applyFill="1" applyBorder="1" applyAlignment="1">
      <alignment horizontal="left" vertical="center"/>
    </xf>
    <xf numFmtId="177" fontId="12" fillId="0" borderId="20" xfId="2" applyNumberFormat="1" applyFont="1" applyFill="1" applyBorder="1" applyAlignment="1">
      <alignment horizontal="left" vertical="center"/>
    </xf>
    <xf numFmtId="177" fontId="12" fillId="0" borderId="47" xfId="2" applyNumberFormat="1" applyFont="1" applyFill="1" applyBorder="1" applyAlignment="1">
      <alignment horizontal="left" vertical="center"/>
    </xf>
    <xf numFmtId="177" fontId="12" fillId="0" borderId="11" xfId="2" applyNumberFormat="1" applyFont="1" applyFill="1" applyBorder="1" applyAlignment="1">
      <alignment horizontal="left" vertical="center"/>
    </xf>
    <xf numFmtId="177" fontId="12" fillId="0" borderId="96" xfId="2" applyNumberFormat="1" applyFont="1" applyFill="1" applyBorder="1" applyAlignment="1">
      <alignment horizontal="left" vertical="center"/>
    </xf>
    <xf numFmtId="177" fontId="12" fillId="0" borderId="95" xfId="2" applyNumberFormat="1" applyFont="1" applyFill="1" applyBorder="1" applyAlignment="1">
      <alignment horizontal="left" vertical="center" wrapText="1"/>
    </xf>
    <xf numFmtId="177" fontId="12" fillId="0" borderId="20" xfId="2" applyNumberFormat="1" applyFont="1" applyFill="1" applyBorder="1" applyAlignment="1">
      <alignment horizontal="left" vertical="center" wrapText="1"/>
    </xf>
    <xf numFmtId="177" fontId="7" fillId="0" borderId="0" xfId="2" applyNumberFormat="1" applyFont="1" applyFill="1" applyBorder="1" applyAlignment="1">
      <alignment horizontal="left" vertical="center" shrinkToFit="1"/>
    </xf>
    <xf numFmtId="177" fontId="13" fillId="0" borderId="48" xfId="2" applyNumberFormat="1" applyFont="1" applyFill="1" applyBorder="1" applyAlignment="1">
      <alignment horizontal="center" vertical="center" shrinkToFit="1"/>
    </xf>
    <xf numFmtId="177" fontId="13" fillId="0" borderId="46" xfId="2" applyNumberFormat="1" applyFont="1" applyFill="1" applyBorder="1" applyAlignment="1">
      <alignment horizontal="center" vertical="center" shrinkToFit="1"/>
    </xf>
    <xf numFmtId="177" fontId="13" fillId="0" borderId="92" xfId="2" applyNumberFormat="1" applyFont="1" applyFill="1" applyBorder="1" applyAlignment="1">
      <alignment horizontal="center" vertical="center" shrinkToFit="1"/>
    </xf>
    <xf numFmtId="177" fontId="13" fillId="0" borderId="15" xfId="2" applyNumberFormat="1" applyFont="1" applyFill="1" applyBorder="1" applyAlignment="1">
      <alignment horizontal="center" vertical="center" shrinkToFit="1"/>
    </xf>
    <xf numFmtId="177" fontId="12" fillId="2" borderId="21" xfId="2" applyNumberFormat="1" applyFont="1" applyFill="1" applyBorder="1" applyAlignment="1">
      <alignment horizontal="center" vertical="center"/>
    </xf>
    <xf numFmtId="177" fontId="12" fillId="2" borderId="5" xfId="2" applyNumberFormat="1" applyFont="1" applyFill="1" applyBorder="1" applyAlignment="1">
      <alignment horizontal="center" vertical="center"/>
    </xf>
    <xf numFmtId="177" fontId="12" fillId="2" borderId="21" xfId="2" applyNumberFormat="1" applyFont="1" applyFill="1" applyBorder="1" applyAlignment="1">
      <alignment horizontal="center" vertical="center" wrapText="1" shrinkToFit="1"/>
    </xf>
    <xf numFmtId="177" fontId="12" fillId="2" borderId="5" xfId="2" applyNumberFormat="1" applyFont="1" applyFill="1" applyBorder="1" applyAlignment="1">
      <alignment horizontal="center" vertical="center" shrinkToFit="1"/>
    </xf>
    <xf numFmtId="177" fontId="12" fillId="2" borderId="48" xfId="2" applyNumberFormat="1" applyFont="1" applyFill="1" applyBorder="1" applyAlignment="1">
      <alignment horizontal="center" vertical="center" wrapText="1" shrinkToFit="1"/>
    </xf>
    <xf numFmtId="177" fontId="12" fillId="2" borderId="47" xfId="2" applyNumberFormat="1" applyFont="1" applyFill="1" applyBorder="1" applyAlignment="1">
      <alignment horizontal="center" vertical="center" wrapText="1" shrinkToFit="1"/>
    </xf>
    <xf numFmtId="177" fontId="12" fillId="2" borderId="93" xfId="2" applyNumberFormat="1" applyFont="1" applyFill="1" applyBorder="1" applyAlignment="1">
      <alignment horizontal="center" vertical="center"/>
    </xf>
    <xf numFmtId="177" fontId="12" fillId="2" borderId="94" xfId="2" applyNumberFormat="1" applyFont="1" applyFill="1" applyBorder="1" applyAlignment="1">
      <alignment horizontal="center" vertical="center"/>
    </xf>
    <xf numFmtId="177" fontId="12" fillId="2" borderId="21" xfId="2" applyNumberFormat="1" applyFont="1" applyFill="1" applyBorder="1" applyAlignment="1">
      <alignment horizontal="center" vertical="distributed" wrapText="1" shrinkToFit="1"/>
    </xf>
    <xf numFmtId="177" fontId="12" fillId="2" borderId="5" xfId="2" applyNumberFormat="1" applyFont="1" applyFill="1" applyBorder="1" applyAlignment="1">
      <alignment horizontal="center" vertical="distributed" wrapText="1" shrinkToFit="1"/>
    </xf>
    <xf numFmtId="177" fontId="5" fillId="0" borderId="21" xfId="2" applyNumberFormat="1" applyFont="1" applyFill="1" applyBorder="1" applyAlignment="1" applyProtection="1">
      <alignment horizontal="left" vertical="center"/>
      <protection locked="0"/>
    </xf>
    <xf numFmtId="177" fontId="5" fillId="0" borderId="5" xfId="2" applyNumberFormat="1" applyFont="1" applyFill="1" applyBorder="1" applyAlignment="1" applyProtection="1">
      <alignment horizontal="center" vertical="center"/>
      <protection locked="0"/>
    </xf>
    <xf numFmtId="177" fontId="5" fillId="0" borderId="25" xfId="2" applyNumberFormat="1" applyFont="1" applyFill="1" applyBorder="1" applyAlignment="1" applyProtection="1">
      <alignment horizontal="left" vertical="center"/>
      <protection locked="0"/>
    </xf>
    <xf numFmtId="177" fontId="12" fillId="2" borderId="15" xfId="2" applyNumberFormat="1" applyFont="1" applyFill="1" applyBorder="1" applyAlignment="1" applyProtection="1">
      <alignment horizontal="center" vertical="center" wrapText="1" shrinkToFit="1"/>
      <protection locked="0"/>
    </xf>
    <xf numFmtId="177" fontId="12" fillId="0" borderId="4" xfId="2" applyNumberFormat="1" applyFont="1" applyFill="1" applyBorder="1" applyAlignment="1" applyProtection="1">
      <alignment horizontal="center" vertical="center" shrinkToFit="1"/>
      <protection locked="0"/>
    </xf>
    <xf numFmtId="177" fontId="5" fillId="0" borderId="25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26" xfId="2" applyNumberFormat="1" applyFont="1" applyFill="1" applyBorder="1" applyAlignment="1" applyProtection="1">
      <alignment horizontal="left" vertical="center" shrinkToFit="1"/>
      <protection locked="0"/>
    </xf>
    <xf numFmtId="177" fontId="5" fillId="0" borderId="20" xfId="2" applyNumberFormat="1" applyFont="1" applyFill="1" applyBorder="1" applyAlignment="1" applyProtection="1">
      <alignment horizontal="left" vertical="center" shrinkToFit="1"/>
      <protection locked="0"/>
    </xf>
    <xf numFmtId="177" fontId="12" fillId="2" borderId="11" xfId="2" applyNumberFormat="1" applyFont="1" applyFill="1" applyBorder="1" applyAlignment="1" applyProtection="1">
      <alignment horizontal="center" vertical="center" wrapText="1" shrinkToFit="1"/>
      <protection locked="0"/>
    </xf>
    <xf numFmtId="177" fontId="12" fillId="0" borderId="55" xfId="2" applyNumberFormat="1" applyFont="1" applyFill="1" applyBorder="1" applyAlignment="1" applyProtection="1">
      <alignment horizontal="left" vertical="center"/>
      <protection locked="0"/>
    </xf>
    <xf numFmtId="177" fontId="12" fillId="2" borderId="4" xfId="2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98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9" fillId="0" borderId="73" xfId="0" applyFont="1" applyBorder="1" applyAlignment="1">
      <alignment horizont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6" fillId="0" borderId="99" xfId="0" applyFont="1" applyBorder="1">
      <alignment vertical="center"/>
    </xf>
    <xf numFmtId="0" fontId="6" fillId="0" borderId="100" xfId="0" applyFont="1" applyBorder="1" applyAlignment="1">
      <alignment horizontal="center" vertical="center" wrapText="1"/>
    </xf>
    <xf numFmtId="0" fontId="9" fillId="0" borderId="101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4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</xdr:row>
      <xdr:rowOff>133350</xdr:rowOff>
    </xdr:from>
    <xdr:to>
      <xdr:col>7</xdr:col>
      <xdr:colOff>1352550</xdr:colOff>
      <xdr:row>6</xdr:row>
      <xdr:rowOff>0</xdr:rowOff>
    </xdr:to>
    <xdr:sp macro="" textlink="">
      <xdr:nvSpPr>
        <xdr:cNvPr id="11670" name="WordArt 1">
          <a:extLst>
            <a:ext uri="{FF2B5EF4-FFF2-40B4-BE49-F238E27FC236}">
              <a16:creationId xmlns="" xmlns:a16="http://schemas.microsoft.com/office/drawing/2014/main" id="{00000000-0008-0000-0000-0000962D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905000" y="895350"/>
          <a:ext cx="8058150" cy="44577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ko-KR" altLang="en-US" sz="3600" u="sng" strike="sngStrike" kern="10" cap="small" spc="0" normalizeH="1">
            <a:ln>
              <a:noFill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궁서체" panose="02030609000101010101" pitchFamily="17" charset="-127"/>
            <a:ea typeface="궁서체" panose="02030609000101010101" pitchFamily="17" charset="-127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133350</xdr:rowOff>
    </xdr:from>
    <xdr:to>
      <xdr:col>7</xdr:col>
      <xdr:colOff>1352550</xdr:colOff>
      <xdr:row>4</xdr:row>
      <xdr:rowOff>0</xdr:rowOff>
    </xdr:to>
    <xdr:sp macro="" textlink="">
      <xdr:nvSpPr>
        <xdr:cNvPr id="2" name="Word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905000" y="895350"/>
          <a:ext cx="8058150" cy="44577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ko-KR" altLang="en-US" sz="3600" u="sng" strike="sngStrike" kern="10" cap="small" spc="0" normalizeH="1">
            <a:ln>
              <a:noFill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궁서체" panose="02030609000101010101" pitchFamily="17" charset="-127"/>
            <a:ea typeface="궁서체" panose="02030609000101010101" pitchFamily="17" charset="-127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</xdr:row>
      <xdr:rowOff>133350</xdr:rowOff>
    </xdr:from>
    <xdr:to>
      <xdr:col>7</xdr:col>
      <xdr:colOff>1352550</xdr:colOff>
      <xdr:row>6</xdr:row>
      <xdr:rowOff>0</xdr:rowOff>
    </xdr:to>
    <xdr:sp macro="" textlink="">
      <xdr:nvSpPr>
        <xdr:cNvPr id="2" name="Word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905000" y="895350"/>
          <a:ext cx="8058150" cy="44577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ko-KR" altLang="en-US" sz="3600" u="sng" strike="sngStrike" kern="10" cap="small" spc="0" normalizeH="1">
            <a:ln>
              <a:noFill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궁서체" panose="02030609000101010101" pitchFamily="17" charset="-127"/>
            <a:ea typeface="궁서체" panose="02030609000101010101" pitchFamily="17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zoomScaleNormal="100" zoomScaleSheetLayoutView="100" workbookViewId="0">
      <selection activeCell="D4" sqref="D4"/>
    </sheetView>
  </sheetViews>
  <sheetFormatPr defaultColWidth="8.88671875" defaultRowHeight="13.5" x14ac:dyDescent="0.15"/>
  <cols>
    <col min="1" max="1" width="5.77734375" style="1" customWidth="1"/>
    <col min="2" max="8" width="15.77734375" style="1" customWidth="1"/>
    <col min="9" max="16384" width="8.88671875" style="1"/>
  </cols>
  <sheetData>
    <row r="1" spans="1:8" ht="60" customHeight="1" thickTop="1" x14ac:dyDescent="0.15">
      <c r="A1" s="118"/>
      <c r="B1" s="119"/>
      <c r="C1" s="119"/>
      <c r="D1" s="119"/>
      <c r="E1" s="119"/>
      <c r="F1" s="119"/>
      <c r="G1" s="119"/>
      <c r="H1" s="120"/>
    </row>
    <row r="2" spans="1:8" s="13" customFormat="1" ht="42" customHeight="1" x14ac:dyDescent="0.4">
      <c r="A2" s="623" t="s">
        <v>112</v>
      </c>
      <c r="B2" s="624"/>
      <c r="C2" s="624"/>
      <c r="D2" s="624"/>
      <c r="E2" s="624"/>
      <c r="F2" s="624"/>
      <c r="G2" s="624"/>
      <c r="H2" s="625"/>
    </row>
    <row r="3" spans="1:8" s="13" customFormat="1" ht="60" customHeight="1" x14ac:dyDescent="0.15">
      <c r="A3" s="626" t="s">
        <v>852</v>
      </c>
      <c r="B3" s="627"/>
      <c r="C3" s="627"/>
      <c r="D3" s="627"/>
      <c r="E3" s="627"/>
      <c r="F3" s="627"/>
      <c r="G3" s="627"/>
      <c r="H3" s="628"/>
    </row>
    <row r="4" spans="1:8" ht="60" customHeight="1" x14ac:dyDescent="0.15">
      <c r="A4" s="121"/>
      <c r="B4" s="19"/>
      <c r="C4" s="19"/>
      <c r="D4" s="19"/>
      <c r="E4" s="19"/>
      <c r="F4" s="19"/>
      <c r="G4" s="19"/>
      <c r="H4" s="122"/>
    </row>
    <row r="5" spans="1:8" ht="120" customHeight="1" x14ac:dyDescent="0.15">
      <c r="A5" s="121"/>
      <c r="B5" s="629"/>
      <c r="C5" s="629"/>
      <c r="D5" s="629"/>
      <c r="E5" s="629"/>
      <c r="F5" s="629"/>
      <c r="G5" s="629"/>
      <c r="H5" s="630"/>
    </row>
    <row r="6" spans="1:8" s="13" customFormat="1" ht="80.099999999999994" customHeight="1" x14ac:dyDescent="0.15">
      <c r="A6" s="631" t="s">
        <v>314</v>
      </c>
      <c r="B6" s="632"/>
      <c r="C6" s="632"/>
      <c r="D6" s="632"/>
      <c r="E6" s="632"/>
      <c r="F6" s="632"/>
      <c r="G6" s="632"/>
      <c r="H6" s="633"/>
    </row>
    <row r="7" spans="1:8" x14ac:dyDescent="0.15">
      <c r="A7" s="634"/>
      <c r="B7" s="636"/>
      <c r="C7" s="636"/>
      <c r="D7" s="636"/>
      <c r="E7" s="636"/>
      <c r="F7" s="636"/>
      <c r="G7" s="636"/>
      <c r="H7" s="637"/>
    </row>
    <row r="8" spans="1:8" x14ac:dyDescent="0.15">
      <c r="A8" s="634"/>
      <c r="B8" s="636"/>
      <c r="C8" s="636"/>
      <c r="D8" s="636"/>
      <c r="E8" s="636"/>
      <c r="F8" s="636"/>
      <c r="G8" s="636"/>
      <c r="H8" s="637"/>
    </row>
    <row r="9" spans="1:8" ht="14.25" thickBot="1" x14ac:dyDescent="0.2">
      <c r="A9" s="635"/>
      <c r="B9" s="638"/>
      <c r="C9" s="638"/>
      <c r="D9" s="638"/>
      <c r="E9" s="638"/>
      <c r="F9" s="638"/>
      <c r="G9" s="638"/>
      <c r="H9" s="639"/>
    </row>
    <row r="10" spans="1:8" ht="14.25" thickTop="1" x14ac:dyDescent="0.15"/>
    <row r="13" spans="1:8" x14ac:dyDescent="0.15">
      <c r="F13" s="14"/>
      <c r="G13" s="14"/>
    </row>
    <row r="31" spans="13:16" x14ac:dyDescent="0.15">
      <c r="M31" s="15"/>
      <c r="N31" s="15"/>
      <c r="O31" s="15"/>
      <c r="P31" s="15"/>
    </row>
    <row r="49" spans="15:15" x14ac:dyDescent="0.15">
      <c r="O49" s="16"/>
    </row>
    <row r="77" spans="1:2" x14ac:dyDescent="0.15">
      <c r="A77" s="17"/>
      <c r="B77" s="18"/>
    </row>
    <row r="97" spans="12:18" x14ac:dyDescent="0.15">
      <c r="L97" s="1">
        <v>8</v>
      </c>
      <c r="M97" s="1" t="s">
        <v>7</v>
      </c>
      <c r="R97" s="1">
        <f>I97*L97</f>
        <v>0</v>
      </c>
    </row>
    <row r="111" spans="12:18" x14ac:dyDescent="0.15">
      <c r="R111" s="19"/>
    </row>
    <row r="112" spans="12:18" x14ac:dyDescent="0.15">
      <c r="R112" s="19"/>
    </row>
    <row r="113" spans="18:18" x14ac:dyDescent="0.15">
      <c r="R113" s="19"/>
    </row>
    <row r="114" spans="18:18" x14ac:dyDescent="0.15">
      <c r="R114" s="19"/>
    </row>
    <row r="115" spans="18:18" x14ac:dyDescent="0.15">
      <c r="R115" s="19"/>
    </row>
    <row r="116" spans="18:18" x14ac:dyDescent="0.15">
      <c r="R116" s="19"/>
    </row>
    <row r="117" spans="18:18" x14ac:dyDescent="0.15">
      <c r="R117" s="19"/>
    </row>
    <row r="118" spans="18:18" x14ac:dyDescent="0.15">
      <c r="R118" s="19"/>
    </row>
    <row r="119" spans="18:18" x14ac:dyDescent="0.15">
      <c r="R119" s="19"/>
    </row>
    <row r="120" spans="18:18" x14ac:dyDescent="0.15">
      <c r="R120" s="19"/>
    </row>
    <row r="121" spans="18:18" x14ac:dyDescent="0.15">
      <c r="R121" s="19"/>
    </row>
    <row r="122" spans="18:18" x14ac:dyDescent="0.15">
      <c r="R122" s="19"/>
    </row>
    <row r="123" spans="18:18" x14ac:dyDescent="0.15">
      <c r="R123" s="19"/>
    </row>
    <row r="124" spans="18:18" x14ac:dyDescent="0.15">
      <c r="R124" s="19"/>
    </row>
    <row r="125" spans="18:18" x14ac:dyDescent="0.15">
      <c r="R125" s="19"/>
    </row>
    <row r="126" spans="18:18" x14ac:dyDescent="0.15">
      <c r="R126" s="19"/>
    </row>
    <row r="127" spans="18:18" x14ac:dyDescent="0.15">
      <c r="R127" s="19"/>
    </row>
    <row r="128" spans="18:18" x14ac:dyDescent="0.15">
      <c r="R128" s="19"/>
    </row>
    <row r="129" spans="18:18" x14ac:dyDescent="0.15">
      <c r="R129" s="19"/>
    </row>
    <row r="130" spans="18:18" x14ac:dyDescent="0.15">
      <c r="R130" s="19"/>
    </row>
    <row r="131" spans="18:18" x14ac:dyDescent="0.15">
      <c r="R131" s="19"/>
    </row>
    <row r="132" spans="18:18" x14ac:dyDescent="0.15">
      <c r="R132" s="19"/>
    </row>
    <row r="133" spans="18:18" x14ac:dyDescent="0.15">
      <c r="R133" s="19"/>
    </row>
    <row r="134" spans="18:18" x14ac:dyDescent="0.15">
      <c r="R134" s="19"/>
    </row>
    <row r="135" spans="18:18" x14ac:dyDescent="0.15">
      <c r="R135" s="19"/>
    </row>
    <row r="136" spans="18:18" x14ac:dyDescent="0.15">
      <c r="R136" s="19"/>
    </row>
    <row r="137" spans="18:18" x14ac:dyDescent="0.15">
      <c r="R137" s="19"/>
    </row>
    <row r="138" spans="18:18" x14ac:dyDescent="0.15">
      <c r="R138" s="19"/>
    </row>
    <row r="139" spans="18:18" x14ac:dyDescent="0.15">
      <c r="R139" s="19"/>
    </row>
    <row r="140" spans="18:18" x14ac:dyDescent="0.15">
      <c r="R140" s="19"/>
    </row>
    <row r="141" spans="18:18" x14ac:dyDescent="0.15">
      <c r="R141" s="19"/>
    </row>
    <row r="142" spans="18:18" x14ac:dyDescent="0.15">
      <c r="R142" s="19"/>
    </row>
    <row r="143" spans="18:18" x14ac:dyDescent="0.15">
      <c r="R143" s="19"/>
    </row>
    <row r="144" spans="18:18" x14ac:dyDescent="0.15">
      <c r="R144" s="19"/>
    </row>
    <row r="145" spans="18:18" x14ac:dyDescent="0.15">
      <c r="R145" s="19"/>
    </row>
    <row r="146" spans="18:18" x14ac:dyDescent="0.15">
      <c r="R146" s="19"/>
    </row>
    <row r="147" spans="18:18" x14ac:dyDescent="0.15">
      <c r="R147" s="19"/>
    </row>
    <row r="148" spans="18:18" x14ac:dyDescent="0.15">
      <c r="R148" s="19"/>
    </row>
    <row r="149" spans="18:18" x14ac:dyDescent="0.15">
      <c r="R149" s="19"/>
    </row>
    <row r="150" spans="18:18" x14ac:dyDescent="0.15">
      <c r="R150" s="19"/>
    </row>
    <row r="151" spans="18:18" x14ac:dyDescent="0.15">
      <c r="R151" s="19"/>
    </row>
  </sheetData>
  <mergeCells count="6">
    <mergeCell ref="A2:H2"/>
    <mergeCell ref="A3:H3"/>
    <mergeCell ref="B5:H5"/>
    <mergeCell ref="A6:H6"/>
    <mergeCell ref="A7:A9"/>
    <mergeCell ref="B7:H9"/>
  </mergeCells>
  <phoneticPr fontId="2" type="noConversion"/>
  <printOptions horizontalCentered="1"/>
  <pageMargins left="0.74803149606299213" right="0.55118110236220474" top="0.98425196850393704" bottom="0.78740157480314965" header="0.51181102362204722" footer="0.51181102362204722"/>
  <pageSetup paperSize="9" scale="95" firstPageNumber="609" fitToHeight="11" orientation="landscape" useFirstPageNumber="1" r:id="rId1"/>
  <headerFooter alignWithMargins="0">
    <oddFooter>&amp;L&amp;"새굴림,보통"&amp;10사)한국지체장애인협회&amp;R&amp;"새굴림,보통"&amp;10영동군장애인복지관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L339"/>
  <sheetViews>
    <sheetView zoomScaleNormal="100" zoomScalePageLayoutView="85" workbookViewId="0">
      <selection activeCell="F14" sqref="F14"/>
    </sheetView>
  </sheetViews>
  <sheetFormatPr defaultColWidth="8.88671875" defaultRowHeight="12" x14ac:dyDescent="0.15"/>
  <cols>
    <col min="1" max="2" width="2.33203125" style="42" customWidth="1"/>
    <col min="3" max="3" width="20.109375" style="42" customWidth="1"/>
    <col min="4" max="4" width="13.5546875" style="42" customWidth="1"/>
    <col min="5" max="5" width="21.77734375" style="105" customWidth="1"/>
    <col min="6" max="6" width="10.6640625" style="74" customWidth="1"/>
    <col min="7" max="8" width="2.77734375" style="104" customWidth="1"/>
    <col min="9" max="9" width="5.77734375" style="74" customWidth="1"/>
    <col min="10" max="11" width="2.77734375" style="104" customWidth="1"/>
    <col min="12" max="12" width="5.77734375" style="74" customWidth="1"/>
    <col min="13" max="13" width="2.77734375" style="104" customWidth="1"/>
    <col min="14" max="14" width="1.77734375" style="106" customWidth="1"/>
    <col min="15" max="15" width="2.77734375" style="104" customWidth="1"/>
    <col min="16" max="16" width="13.109375" style="42" customWidth="1"/>
    <col min="17" max="16384" width="8.88671875" style="117"/>
  </cols>
  <sheetData>
    <row r="1" spans="1:194" ht="27" customHeight="1" x14ac:dyDescent="0.15">
      <c r="A1" s="686" t="s">
        <v>322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</row>
    <row r="2" spans="1:194" ht="15" customHeight="1" x14ac:dyDescent="0.15">
      <c r="A2" s="108"/>
      <c r="B2" s="108"/>
      <c r="C2" s="108"/>
      <c r="D2" s="79"/>
      <c r="E2" s="80"/>
      <c r="F2" s="59"/>
      <c r="G2" s="79"/>
      <c r="H2" s="79"/>
      <c r="I2" s="59"/>
      <c r="J2" s="694" t="s">
        <v>171</v>
      </c>
      <c r="K2" s="694"/>
      <c r="L2" s="694"/>
      <c r="M2" s="694"/>
      <c r="N2" s="694"/>
      <c r="O2" s="694"/>
      <c r="P2" s="694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</row>
    <row r="3" spans="1:194" ht="21" customHeight="1" x14ac:dyDescent="0.15">
      <c r="A3" s="696" t="s">
        <v>172</v>
      </c>
      <c r="B3" s="696"/>
      <c r="C3" s="696"/>
      <c r="D3" s="707" t="s">
        <v>316</v>
      </c>
      <c r="E3" s="688" t="s">
        <v>173</v>
      </c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90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</row>
    <row r="4" spans="1:194" ht="19.5" customHeight="1" x14ac:dyDescent="0.15">
      <c r="A4" s="209" t="s">
        <v>174</v>
      </c>
      <c r="B4" s="209" t="s">
        <v>175</v>
      </c>
      <c r="C4" s="209" t="s">
        <v>176</v>
      </c>
      <c r="D4" s="708"/>
      <c r="E4" s="710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</row>
    <row r="5" spans="1:194" ht="21" customHeight="1" x14ac:dyDescent="0.15">
      <c r="A5" s="744" t="s">
        <v>177</v>
      </c>
      <c r="B5" s="744"/>
      <c r="C5" s="744"/>
      <c r="D5" s="558">
        <f>ROUNDDOWN(SUM(D6,D9,D12,D19,D24,D30),0)</f>
        <v>211198</v>
      </c>
      <c r="E5" s="81"/>
      <c r="F5" s="30"/>
      <c r="G5" s="82"/>
      <c r="H5" s="82"/>
      <c r="I5" s="30"/>
      <c r="J5" s="82"/>
      <c r="K5" s="82"/>
      <c r="L5" s="30"/>
      <c r="M5" s="82"/>
      <c r="N5" s="83"/>
      <c r="O5" s="75"/>
      <c r="P5" s="6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</row>
    <row r="6" spans="1:194" ht="21" customHeight="1" x14ac:dyDescent="0.15">
      <c r="A6" s="695" t="s">
        <v>178</v>
      </c>
      <c r="B6" s="695"/>
      <c r="C6" s="695"/>
      <c r="D6" s="203">
        <f>D7</f>
        <v>0</v>
      </c>
      <c r="E6" s="84"/>
      <c r="F6" s="50"/>
      <c r="G6" s="85"/>
      <c r="H6" s="85"/>
      <c r="I6" s="50"/>
      <c r="J6" s="85"/>
      <c r="K6" s="85"/>
      <c r="L6" s="50"/>
      <c r="M6" s="85"/>
      <c r="N6" s="86"/>
      <c r="O6" s="87"/>
      <c r="P6" s="114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</row>
    <row r="7" spans="1:194" ht="21" customHeight="1" x14ac:dyDescent="0.15">
      <c r="A7" s="109"/>
      <c r="B7" s="745" t="s">
        <v>179</v>
      </c>
      <c r="C7" s="745"/>
      <c r="D7" s="299">
        <f>SUM(D8:D8)</f>
        <v>0</v>
      </c>
      <c r="E7" s="84"/>
      <c r="F7" s="50"/>
      <c r="G7" s="85"/>
      <c r="H7" s="85"/>
      <c r="I7" s="50"/>
      <c r="J7" s="85"/>
      <c r="K7" s="85"/>
      <c r="L7" s="50"/>
      <c r="M7" s="85"/>
      <c r="N7" s="86"/>
      <c r="O7" s="88"/>
      <c r="P7" s="63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</row>
    <row r="8" spans="1:194" ht="21" customHeight="1" x14ac:dyDescent="0.15">
      <c r="A8" s="20"/>
      <c r="B8" s="20"/>
      <c r="C8" s="20" t="s">
        <v>180</v>
      </c>
      <c r="D8" s="307">
        <v>0</v>
      </c>
      <c r="E8" s="113"/>
      <c r="F8" s="71"/>
      <c r="G8" s="25"/>
      <c r="H8" s="25"/>
      <c r="I8" s="45"/>
      <c r="J8" s="25"/>
      <c r="K8" s="25"/>
      <c r="L8" s="45"/>
      <c r="M8" s="25"/>
      <c r="N8" s="25"/>
      <c r="O8" s="27"/>
      <c r="P8" s="66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</row>
    <row r="9" spans="1:194" ht="21" customHeight="1" x14ac:dyDescent="0.15">
      <c r="A9" s="679" t="s">
        <v>181</v>
      </c>
      <c r="B9" s="680"/>
      <c r="C9" s="681"/>
      <c r="D9" s="308">
        <v>0</v>
      </c>
      <c r="E9" s="89"/>
      <c r="F9" s="73"/>
      <c r="G9" s="97"/>
      <c r="H9" s="97"/>
      <c r="I9" s="73"/>
      <c r="J9" s="97"/>
      <c r="K9" s="97"/>
      <c r="L9" s="73"/>
      <c r="M9" s="97"/>
      <c r="N9" s="98"/>
      <c r="O9" s="99"/>
      <c r="P9" s="116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</row>
    <row r="10" spans="1:194" ht="21" customHeight="1" x14ac:dyDescent="0.15">
      <c r="A10" s="20"/>
      <c r="B10" s="746" t="s">
        <v>182</v>
      </c>
      <c r="C10" s="747"/>
      <c r="D10" s="308">
        <v>0</v>
      </c>
      <c r="E10" s="89"/>
      <c r="F10" s="73"/>
      <c r="G10" s="97"/>
      <c r="H10" s="97"/>
      <c r="I10" s="73"/>
      <c r="J10" s="97"/>
      <c r="K10" s="97"/>
      <c r="L10" s="73"/>
      <c r="M10" s="97"/>
      <c r="N10" s="98"/>
      <c r="O10" s="99"/>
      <c r="P10" s="116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</row>
    <row r="11" spans="1:194" ht="21" customHeight="1" x14ac:dyDescent="0.15">
      <c r="A11" s="20"/>
      <c r="B11" s="150"/>
      <c r="C11" s="109" t="s">
        <v>183</v>
      </c>
      <c r="D11" s="308">
        <v>0</v>
      </c>
      <c r="E11" s="89"/>
      <c r="F11" s="73"/>
      <c r="G11" s="97"/>
      <c r="H11" s="97"/>
      <c r="I11" s="73"/>
      <c r="J11" s="97"/>
      <c r="K11" s="97"/>
      <c r="L11" s="73"/>
      <c r="M11" s="97"/>
      <c r="N11" s="98"/>
      <c r="O11" s="99"/>
      <c r="P11" s="116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</row>
    <row r="12" spans="1:194" ht="21" customHeight="1" x14ac:dyDescent="0.15">
      <c r="A12" s="673" t="s">
        <v>184</v>
      </c>
      <c r="B12" s="673"/>
      <c r="C12" s="673"/>
      <c r="D12" s="512">
        <f>D13</f>
        <v>197045.35</v>
      </c>
      <c r="E12" s="92"/>
      <c r="F12" s="93"/>
      <c r="G12" s="94"/>
      <c r="H12" s="94"/>
      <c r="I12" s="93"/>
      <c r="J12" s="94"/>
      <c r="K12" s="94"/>
      <c r="L12" s="93"/>
      <c r="M12" s="94"/>
      <c r="N12" s="95"/>
      <c r="O12" s="96"/>
      <c r="P12" s="115"/>
    </row>
    <row r="13" spans="1:194" ht="21" customHeight="1" x14ac:dyDescent="0.15">
      <c r="A13" s="110"/>
      <c r="B13" s="742" t="s">
        <v>153</v>
      </c>
      <c r="C13" s="742"/>
      <c r="D13" s="553">
        <f>SUM(D14:D18)</f>
        <v>197045.35</v>
      </c>
      <c r="E13" s="89"/>
      <c r="F13" s="73"/>
      <c r="G13" s="97"/>
      <c r="H13" s="148"/>
      <c r="I13" s="73"/>
      <c r="J13" s="97"/>
      <c r="K13" s="97"/>
      <c r="L13" s="73"/>
      <c r="M13" s="97"/>
      <c r="N13" s="98"/>
      <c r="O13" s="99"/>
      <c r="P13" s="116"/>
    </row>
    <row r="14" spans="1:194" ht="21" customHeight="1" x14ac:dyDescent="0.15">
      <c r="A14" s="21"/>
      <c r="B14" s="21"/>
      <c r="C14" s="146" t="s">
        <v>185</v>
      </c>
      <c r="D14" s="553">
        <f>SUM(P15:P17)/1000</f>
        <v>197045.35</v>
      </c>
      <c r="E14" s="89"/>
      <c r="F14" s="73"/>
      <c r="G14" s="97"/>
      <c r="H14" s="39"/>
      <c r="I14" s="73"/>
      <c r="J14" s="97"/>
      <c r="K14" s="97"/>
      <c r="L14" s="73"/>
      <c r="M14" s="97"/>
      <c r="N14" s="98"/>
      <c r="O14" s="99"/>
      <c r="P14" s="213">
        <f>SUM(P15:P17)</f>
        <v>197045350</v>
      </c>
    </row>
    <row r="15" spans="1:194" ht="21" customHeight="1" x14ac:dyDescent="0.15">
      <c r="A15" s="21"/>
      <c r="B15" s="21"/>
      <c r="C15" s="146"/>
      <c r="D15" s="554"/>
      <c r="E15" s="90" t="s">
        <v>792</v>
      </c>
      <c r="F15" s="71">
        <v>49794000</v>
      </c>
      <c r="G15" s="149" t="s">
        <v>93</v>
      </c>
      <c r="H15" s="27" t="s">
        <v>6</v>
      </c>
      <c r="I15" s="71">
        <v>1</v>
      </c>
      <c r="J15" s="100" t="s">
        <v>96</v>
      </c>
      <c r="K15" s="100"/>
      <c r="L15" s="71"/>
      <c r="M15" s="100"/>
      <c r="N15" s="101"/>
      <c r="O15" s="102" t="s">
        <v>95</v>
      </c>
      <c r="P15" s="66">
        <f>F15*I15</f>
        <v>49794000</v>
      </c>
    </row>
    <row r="16" spans="1:194" ht="21" customHeight="1" x14ac:dyDescent="0.15">
      <c r="A16" s="21"/>
      <c r="B16" s="21"/>
      <c r="C16" s="146"/>
      <c r="D16" s="141"/>
      <c r="E16" s="90" t="s">
        <v>793</v>
      </c>
      <c r="F16" s="71">
        <v>141751350</v>
      </c>
      <c r="G16" s="149" t="s">
        <v>93</v>
      </c>
      <c r="H16" s="210" t="s">
        <v>6</v>
      </c>
      <c r="I16" s="71">
        <v>1</v>
      </c>
      <c r="J16" s="100" t="s">
        <v>281</v>
      </c>
      <c r="K16" s="100"/>
      <c r="L16" s="71"/>
      <c r="M16" s="100"/>
      <c r="N16" s="101"/>
      <c r="O16" s="102" t="s">
        <v>95</v>
      </c>
      <c r="P16" s="66">
        <f>F16*I16</f>
        <v>141751350</v>
      </c>
    </row>
    <row r="17" spans="1:16" ht="21" customHeight="1" x14ac:dyDescent="0.15">
      <c r="A17" s="21"/>
      <c r="B17" s="21"/>
      <c r="C17" s="146"/>
      <c r="D17" s="141"/>
      <c r="E17" s="90" t="s">
        <v>794</v>
      </c>
      <c r="F17" s="71">
        <v>5500000</v>
      </c>
      <c r="G17" s="149" t="s">
        <v>93</v>
      </c>
      <c r="H17" s="27" t="s">
        <v>6</v>
      </c>
      <c r="I17" s="71">
        <v>1</v>
      </c>
      <c r="J17" s="100" t="s">
        <v>96</v>
      </c>
      <c r="K17" s="100"/>
      <c r="L17" s="71"/>
      <c r="M17" s="100"/>
      <c r="N17" s="101"/>
      <c r="O17" s="102" t="s">
        <v>95</v>
      </c>
      <c r="P17" s="66">
        <f>PRODUCT(F17:M17)</f>
        <v>5500000</v>
      </c>
    </row>
    <row r="18" spans="1:16" ht="21" hidden="1" customHeight="1" x14ac:dyDescent="0.15">
      <c r="A18" s="21"/>
      <c r="B18" s="21"/>
      <c r="C18" s="146" t="s">
        <v>187</v>
      </c>
      <c r="D18" s="141"/>
      <c r="E18" s="90"/>
      <c r="F18" s="71"/>
      <c r="G18" s="100"/>
      <c r="H18" s="27"/>
      <c r="I18" s="71"/>
      <c r="J18" s="100"/>
      <c r="K18" s="100"/>
      <c r="L18" s="71"/>
      <c r="M18" s="100"/>
      <c r="N18" s="101"/>
      <c r="O18" s="102"/>
      <c r="P18" s="66"/>
    </row>
    <row r="19" spans="1:16" ht="21" customHeight="1" x14ac:dyDescent="0.15">
      <c r="A19" s="676" t="s">
        <v>188</v>
      </c>
      <c r="B19" s="677"/>
      <c r="C19" s="678"/>
      <c r="D19" s="524">
        <f>SUM(D20)</f>
        <v>2200</v>
      </c>
      <c r="E19" s="92"/>
      <c r="F19" s="93"/>
      <c r="G19" s="94"/>
      <c r="H19" s="51"/>
      <c r="I19" s="93"/>
      <c r="J19" s="94"/>
      <c r="K19" s="94"/>
      <c r="L19" s="93"/>
      <c r="M19" s="94"/>
      <c r="N19" s="95"/>
      <c r="O19" s="96"/>
      <c r="P19" s="115"/>
    </row>
    <row r="20" spans="1:16" ht="21" customHeight="1" x14ac:dyDescent="0.15">
      <c r="A20" s="21"/>
      <c r="B20" s="742" t="s">
        <v>189</v>
      </c>
      <c r="C20" s="742"/>
      <c r="D20" s="524">
        <f>SUM(D21:D23)</f>
        <v>2200</v>
      </c>
      <c r="E20" s="92"/>
      <c r="F20" s="73"/>
      <c r="G20" s="97"/>
      <c r="H20" s="97"/>
      <c r="I20" s="73"/>
      <c r="J20" s="97"/>
      <c r="K20" s="97"/>
      <c r="L20" s="73"/>
      <c r="M20" s="97"/>
      <c r="N20" s="98"/>
      <c r="O20" s="99"/>
      <c r="P20" s="116"/>
    </row>
    <row r="21" spans="1:16" ht="21" customHeight="1" x14ac:dyDescent="0.15">
      <c r="A21" s="672"/>
      <c r="B21" s="674"/>
      <c r="C21" s="197" t="s">
        <v>190</v>
      </c>
      <c r="D21" s="527">
        <f>SUM(P21/1000)</f>
        <v>2200</v>
      </c>
      <c r="E21" s="89"/>
      <c r="F21" s="147"/>
      <c r="G21" s="97"/>
      <c r="H21" s="39"/>
      <c r="I21" s="73"/>
      <c r="J21" s="97"/>
      <c r="K21" s="97"/>
      <c r="L21" s="73"/>
      <c r="M21" s="97"/>
      <c r="N21" s="98"/>
      <c r="O21" s="99"/>
      <c r="P21" s="213">
        <f>SUM(P22,P23)</f>
        <v>2200000</v>
      </c>
    </row>
    <row r="22" spans="1:16" ht="21" customHeight="1" x14ac:dyDescent="0.15">
      <c r="A22" s="672"/>
      <c r="B22" s="672"/>
      <c r="C22" s="21"/>
      <c r="D22" s="141"/>
      <c r="E22" s="90" t="s">
        <v>795</v>
      </c>
      <c r="F22" s="174">
        <v>2200000</v>
      </c>
      <c r="G22" s="149" t="s">
        <v>93</v>
      </c>
      <c r="H22" s="27" t="s">
        <v>6</v>
      </c>
      <c r="I22" s="71">
        <v>1</v>
      </c>
      <c r="J22" s="100" t="s">
        <v>96</v>
      </c>
      <c r="K22" s="100"/>
      <c r="L22" s="71"/>
      <c r="M22" s="100"/>
      <c r="N22" s="101"/>
      <c r="O22" s="102" t="s">
        <v>95</v>
      </c>
      <c r="P22" s="66">
        <f>F22*I22</f>
        <v>2200000</v>
      </c>
    </row>
    <row r="23" spans="1:16" ht="21" customHeight="1" x14ac:dyDescent="0.15">
      <c r="A23" s="672"/>
      <c r="B23" s="672"/>
      <c r="C23" s="22" t="s">
        <v>191</v>
      </c>
      <c r="D23" s="142"/>
      <c r="E23" s="91"/>
      <c r="F23" s="72"/>
      <c r="G23" s="143"/>
      <c r="H23" s="33"/>
      <c r="I23" s="72"/>
      <c r="J23" s="143"/>
      <c r="K23" s="33"/>
      <c r="L23" s="72"/>
      <c r="M23" s="143"/>
      <c r="N23" s="144"/>
      <c r="O23" s="145"/>
      <c r="P23" s="67"/>
    </row>
    <row r="24" spans="1:16" ht="21" customHeight="1" x14ac:dyDescent="0.15">
      <c r="A24" s="673" t="s">
        <v>192</v>
      </c>
      <c r="B24" s="673"/>
      <c r="C24" s="673"/>
      <c r="D24" s="524">
        <f>D25</f>
        <v>11903.249</v>
      </c>
      <c r="E24" s="92"/>
      <c r="F24" s="103"/>
      <c r="G24" s="94"/>
      <c r="H24" s="94"/>
      <c r="I24" s="93"/>
      <c r="J24" s="94"/>
      <c r="K24" s="94"/>
      <c r="L24" s="93"/>
      <c r="M24" s="94"/>
      <c r="N24" s="95"/>
      <c r="O24" s="96"/>
      <c r="P24" s="116"/>
    </row>
    <row r="25" spans="1:16" ht="21" customHeight="1" x14ac:dyDescent="0.15">
      <c r="A25" s="110"/>
      <c r="B25" s="740" t="s">
        <v>193</v>
      </c>
      <c r="C25" s="740"/>
      <c r="D25" s="526">
        <f>SUM(D26,D29)</f>
        <v>11903.249</v>
      </c>
      <c r="E25" s="90"/>
      <c r="F25" s="71"/>
      <c r="G25" s="100"/>
      <c r="H25" s="100"/>
      <c r="I25" s="71"/>
      <c r="J25" s="100"/>
      <c r="K25" s="100"/>
      <c r="L25" s="71"/>
      <c r="M25" s="100"/>
      <c r="N25" s="101"/>
      <c r="O25" s="102"/>
      <c r="P25" s="116">
        <v>15472623</v>
      </c>
    </row>
    <row r="26" spans="1:16" ht="21" customHeight="1" x14ac:dyDescent="0.15">
      <c r="A26" s="110"/>
      <c r="B26" s="111"/>
      <c r="C26" s="334" t="s">
        <v>19</v>
      </c>
      <c r="D26" s="525">
        <f>P26/1000</f>
        <v>11854.196</v>
      </c>
      <c r="E26" s="89"/>
      <c r="F26" s="73"/>
      <c r="G26" s="97"/>
      <c r="H26" s="97"/>
      <c r="I26" s="73"/>
      <c r="J26" s="97"/>
      <c r="K26" s="97"/>
      <c r="L26" s="73"/>
      <c r="M26" s="97"/>
      <c r="N26" s="98"/>
      <c r="O26" s="99"/>
      <c r="P26" s="116">
        <f>SUM(P27,P28)</f>
        <v>11854196</v>
      </c>
    </row>
    <row r="27" spans="1:16" ht="21" customHeight="1" x14ac:dyDescent="0.15">
      <c r="A27" s="110"/>
      <c r="B27" s="672"/>
      <c r="C27" s="110"/>
      <c r="D27" s="326">
        <f>SUM(P27/1000)</f>
        <v>11686.485000000001</v>
      </c>
      <c r="E27" s="269" t="s">
        <v>796</v>
      </c>
      <c r="F27" s="268">
        <v>11686485</v>
      </c>
      <c r="G27" s="149" t="s">
        <v>93</v>
      </c>
      <c r="H27" s="313" t="s">
        <v>6</v>
      </c>
      <c r="I27" s="268">
        <v>1</v>
      </c>
      <c r="J27" s="270" t="s">
        <v>96</v>
      </c>
      <c r="K27" s="270"/>
      <c r="L27" s="268"/>
      <c r="M27" s="270"/>
      <c r="N27" s="271"/>
      <c r="O27" s="272" t="s">
        <v>95</v>
      </c>
      <c r="P27" s="267">
        <f>F27*I27</f>
        <v>11686485</v>
      </c>
    </row>
    <row r="28" spans="1:16" s="265" customFormat="1" ht="21" customHeight="1" x14ac:dyDescent="0.15">
      <c r="A28" s="110"/>
      <c r="B28" s="672"/>
      <c r="C28" s="20"/>
      <c r="D28" s="326">
        <v>167</v>
      </c>
      <c r="E28" s="269" t="s">
        <v>797</v>
      </c>
      <c r="F28" s="268">
        <v>167711</v>
      </c>
      <c r="G28" s="270" t="s">
        <v>8</v>
      </c>
      <c r="H28" s="313" t="s">
        <v>6</v>
      </c>
      <c r="I28" s="268">
        <v>1</v>
      </c>
      <c r="J28" s="270" t="s">
        <v>132</v>
      </c>
      <c r="K28" s="270"/>
      <c r="L28" s="268"/>
      <c r="M28" s="270"/>
      <c r="N28" s="271"/>
      <c r="O28" s="272" t="s">
        <v>0</v>
      </c>
      <c r="P28" s="267">
        <f>F28*I28</f>
        <v>167711</v>
      </c>
    </row>
    <row r="29" spans="1:16" ht="21" customHeight="1" x14ac:dyDescent="0.15">
      <c r="A29" s="110"/>
      <c r="B29" s="741"/>
      <c r="C29" s="333" t="s">
        <v>194</v>
      </c>
      <c r="D29" s="521">
        <f>SUM(P29/1000)</f>
        <v>49.052999999999997</v>
      </c>
      <c r="E29" s="92" t="s">
        <v>799</v>
      </c>
      <c r="F29" s="93">
        <v>49053</v>
      </c>
      <c r="G29" s="94" t="s">
        <v>8</v>
      </c>
      <c r="H29" s="324" t="s">
        <v>6</v>
      </c>
      <c r="I29" s="93">
        <v>1</v>
      </c>
      <c r="J29" s="94" t="s">
        <v>186</v>
      </c>
      <c r="K29" s="94"/>
      <c r="L29" s="93"/>
      <c r="M29" s="94"/>
      <c r="N29" s="95"/>
      <c r="O29" s="96" t="s">
        <v>0</v>
      </c>
      <c r="P29" s="115">
        <f>F29*I29</f>
        <v>49053</v>
      </c>
    </row>
    <row r="30" spans="1:16" ht="21" customHeight="1" x14ac:dyDescent="0.15">
      <c r="A30" s="673" t="s">
        <v>195</v>
      </c>
      <c r="B30" s="673"/>
      <c r="C30" s="673"/>
      <c r="D30" s="309">
        <f>D31</f>
        <v>50</v>
      </c>
      <c r="E30" s="89"/>
      <c r="F30" s="73"/>
      <c r="G30" s="97"/>
      <c r="H30" s="97"/>
      <c r="I30" s="73"/>
      <c r="J30" s="97"/>
      <c r="K30" s="97"/>
      <c r="L30" s="73"/>
      <c r="M30" s="97"/>
      <c r="N30" s="98"/>
      <c r="O30" s="99"/>
      <c r="P30" s="116"/>
    </row>
    <row r="31" spans="1:16" ht="21" customHeight="1" x14ac:dyDescent="0.15">
      <c r="A31" s="110"/>
      <c r="B31" s="742" t="s">
        <v>196</v>
      </c>
      <c r="C31" s="742"/>
      <c r="D31" s="557">
        <f>SUM(D32:D34)</f>
        <v>50</v>
      </c>
      <c r="E31" s="89"/>
      <c r="F31" s="73"/>
      <c r="G31" s="97"/>
      <c r="H31" s="97"/>
      <c r="I31" s="73"/>
      <c r="J31" s="97"/>
      <c r="K31" s="97"/>
      <c r="L31" s="73"/>
      <c r="M31" s="97"/>
      <c r="N31" s="98"/>
      <c r="O31" s="99"/>
      <c r="P31" s="116"/>
    </row>
    <row r="32" spans="1:16" ht="21" customHeight="1" x14ac:dyDescent="0.15">
      <c r="A32" s="110"/>
      <c r="B32" s="110"/>
      <c r="C32" s="111" t="s">
        <v>197</v>
      </c>
      <c r="D32" s="284"/>
      <c r="E32" s="89"/>
      <c r="F32" s="73"/>
      <c r="G32" s="97"/>
      <c r="H32" s="97"/>
      <c r="I32" s="73"/>
      <c r="J32" s="97"/>
      <c r="K32" s="97"/>
      <c r="L32" s="73"/>
      <c r="M32" s="97"/>
      <c r="N32" s="98"/>
      <c r="O32" s="99"/>
      <c r="P32" s="116"/>
    </row>
    <row r="33" spans="1:16" ht="21" hidden="1" customHeight="1" x14ac:dyDescent="0.15">
      <c r="A33" s="110"/>
      <c r="B33" s="110"/>
      <c r="C33" s="110" t="s">
        <v>198</v>
      </c>
      <c r="D33" s="276"/>
      <c r="E33" s="90"/>
      <c r="F33" s="71"/>
      <c r="G33" s="100"/>
      <c r="H33" s="149"/>
      <c r="I33" s="71"/>
      <c r="J33" s="100"/>
      <c r="K33" s="100"/>
      <c r="L33" s="71"/>
      <c r="M33" s="100"/>
      <c r="N33" s="101"/>
      <c r="O33" s="102"/>
      <c r="P33" s="66"/>
    </row>
    <row r="34" spans="1:16" ht="21" customHeight="1" x14ac:dyDescent="0.15">
      <c r="A34" s="107"/>
      <c r="B34" s="107"/>
      <c r="C34" s="107" t="s">
        <v>199</v>
      </c>
      <c r="D34" s="155">
        <f>SUM(P34)/1000</f>
        <v>50</v>
      </c>
      <c r="E34" s="91" t="s">
        <v>798</v>
      </c>
      <c r="F34" s="72">
        <v>50000</v>
      </c>
      <c r="G34" s="143" t="s">
        <v>8</v>
      </c>
      <c r="H34" s="33" t="s">
        <v>6</v>
      </c>
      <c r="I34" s="72">
        <v>1</v>
      </c>
      <c r="J34" s="143" t="s">
        <v>186</v>
      </c>
      <c r="K34" s="143"/>
      <c r="L34" s="72"/>
      <c r="M34" s="143"/>
      <c r="N34" s="144"/>
      <c r="O34" s="145" t="s">
        <v>0</v>
      </c>
      <c r="P34" s="67">
        <f>F34*I34</f>
        <v>50000</v>
      </c>
    </row>
    <row r="35" spans="1:16" ht="30" customHeight="1" x14ac:dyDescent="0.15"/>
    <row r="36" spans="1:16" ht="30" customHeight="1" x14ac:dyDescent="0.15"/>
    <row r="37" spans="1:16" ht="30" customHeight="1" x14ac:dyDescent="0.15"/>
    <row r="38" spans="1:16" ht="30" customHeight="1" x14ac:dyDescent="0.15"/>
    <row r="39" spans="1:16" ht="30" customHeight="1" x14ac:dyDescent="0.15"/>
    <row r="40" spans="1:16" ht="30" customHeight="1" x14ac:dyDescent="0.15"/>
    <row r="41" spans="1:16" ht="30" customHeight="1" x14ac:dyDescent="0.15"/>
    <row r="42" spans="1:16" ht="30" customHeight="1" x14ac:dyDescent="0.15"/>
    <row r="43" spans="1:16" ht="30" customHeight="1" x14ac:dyDescent="0.15"/>
    <row r="44" spans="1:16" ht="30" customHeight="1" x14ac:dyDescent="0.15"/>
    <row r="45" spans="1:16" ht="30" customHeight="1" x14ac:dyDescent="0.15"/>
    <row r="46" spans="1:16" ht="30" customHeight="1" x14ac:dyDescent="0.15"/>
    <row r="47" spans="1:16" ht="30" customHeight="1" x14ac:dyDescent="0.15"/>
    <row r="48" spans="1:16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24.95" customHeight="1" x14ac:dyDescent="0.15"/>
    <row r="76" ht="30" customHeight="1" x14ac:dyDescent="0.15"/>
    <row r="77" ht="30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  <row r="105" ht="24.95" customHeight="1" x14ac:dyDescent="0.15"/>
    <row r="106" ht="24.95" customHeight="1" x14ac:dyDescent="0.15"/>
    <row r="107" ht="24.95" customHeight="1" x14ac:dyDescent="0.15"/>
    <row r="108" ht="24.95" customHeight="1" x14ac:dyDescent="0.15"/>
    <row r="109" ht="24.95" customHeight="1" x14ac:dyDescent="0.15"/>
    <row r="110" ht="24.95" customHeight="1" x14ac:dyDescent="0.15"/>
    <row r="111" ht="24.95" customHeight="1" x14ac:dyDescent="0.15"/>
    <row r="112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  <row r="137" ht="24.95" customHeight="1" x14ac:dyDescent="0.15"/>
    <row r="138" ht="24.95" customHeight="1" x14ac:dyDescent="0.15"/>
    <row r="139" ht="24.95" customHeight="1" x14ac:dyDescent="0.15"/>
    <row r="140" ht="24.95" customHeight="1" x14ac:dyDescent="0.15"/>
    <row r="141" ht="24.95" customHeight="1" x14ac:dyDescent="0.15"/>
    <row r="142" ht="24.95" customHeight="1" x14ac:dyDescent="0.15"/>
    <row r="143" ht="24.95" customHeight="1" x14ac:dyDescent="0.15"/>
    <row r="144" ht="24.95" customHeight="1" x14ac:dyDescent="0.15"/>
    <row r="145" ht="24.95" customHeight="1" x14ac:dyDescent="0.15"/>
    <row r="146" ht="24.95" customHeight="1" x14ac:dyDescent="0.15"/>
    <row r="147" ht="24.95" customHeight="1" x14ac:dyDescent="0.15"/>
    <row r="148" ht="24.95" customHeight="1" x14ac:dyDescent="0.15"/>
    <row r="149" ht="24.95" customHeight="1" x14ac:dyDescent="0.15"/>
    <row r="150" ht="24.95" customHeight="1" x14ac:dyDescent="0.15"/>
    <row r="151" ht="24.95" customHeight="1" x14ac:dyDescent="0.15"/>
    <row r="152" ht="24.95" customHeight="1" x14ac:dyDescent="0.15"/>
    <row r="153" ht="24.95" customHeight="1" x14ac:dyDescent="0.15"/>
    <row r="154" ht="24.95" customHeight="1" x14ac:dyDescent="0.15"/>
    <row r="155" ht="24.95" customHeight="1" x14ac:dyDescent="0.15"/>
    <row r="156" ht="24.95" customHeight="1" x14ac:dyDescent="0.15"/>
    <row r="157" ht="24.95" customHeight="1" x14ac:dyDescent="0.15"/>
    <row r="158" ht="24.95" customHeight="1" x14ac:dyDescent="0.15"/>
    <row r="159" ht="24.95" customHeight="1" x14ac:dyDescent="0.15"/>
    <row r="160" ht="24.95" customHeight="1" x14ac:dyDescent="0.15"/>
    <row r="161" ht="24.95" customHeight="1" x14ac:dyDescent="0.15"/>
    <row r="162" ht="24.95" customHeight="1" x14ac:dyDescent="0.15"/>
    <row r="163" ht="24.95" customHeight="1" x14ac:dyDescent="0.15"/>
    <row r="164" ht="24.95" customHeight="1" x14ac:dyDescent="0.15"/>
    <row r="165" ht="24.95" customHeight="1" x14ac:dyDescent="0.15"/>
    <row r="166" ht="24.95" customHeight="1" x14ac:dyDescent="0.15"/>
    <row r="167" ht="24.95" customHeight="1" x14ac:dyDescent="0.15"/>
    <row r="168" ht="24.95" customHeight="1" x14ac:dyDescent="0.15"/>
    <row r="169" ht="24.95" customHeight="1" x14ac:dyDescent="0.15"/>
    <row r="170" ht="24.95" customHeight="1" x14ac:dyDescent="0.15"/>
    <row r="171" ht="24.95" customHeight="1" x14ac:dyDescent="0.15"/>
    <row r="172" ht="24.95" customHeight="1" x14ac:dyDescent="0.15"/>
    <row r="173" ht="24.95" customHeight="1" x14ac:dyDescent="0.15"/>
    <row r="174" ht="24.95" customHeight="1" x14ac:dyDescent="0.15"/>
    <row r="175" ht="24.95" customHeight="1" x14ac:dyDescent="0.15"/>
    <row r="176" ht="24.95" customHeight="1" x14ac:dyDescent="0.15"/>
    <row r="177" ht="24.95" customHeight="1" x14ac:dyDescent="0.15"/>
    <row r="178" ht="24.95" customHeight="1" x14ac:dyDescent="0.15"/>
    <row r="179" ht="24.95" customHeight="1" x14ac:dyDescent="0.15"/>
    <row r="180" ht="24.95" customHeight="1" x14ac:dyDescent="0.15"/>
    <row r="181" ht="24.95" customHeight="1" x14ac:dyDescent="0.15"/>
    <row r="182" ht="24.95" customHeight="1" x14ac:dyDescent="0.15"/>
    <row r="183" ht="24.95" customHeight="1" x14ac:dyDescent="0.15"/>
    <row r="184" ht="24.95" customHeight="1" x14ac:dyDescent="0.15"/>
    <row r="185" ht="24.95" customHeight="1" x14ac:dyDescent="0.15"/>
    <row r="186" ht="24.95" customHeight="1" x14ac:dyDescent="0.15"/>
    <row r="187" ht="24.95" customHeight="1" x14ac:dyDescent="0.15"/>
    <row r="188" ht="24.95" customHeight="1" x14ac:dyDescent="0.15"/>
    <row r="189" ht="24.95" customHeight="1" x14ac:dyDescent="0.15"/>
    <row r="190" ht="24.95" customHeight="1" x14ac:dyDescent="0.15"/>
    <row r="191" ht="24.95" customHeight="1" x14ac:dyDescent="0.15"/>
    <row r="192" ht="24.95" customHeight="1" x14ac:dyDescent="0.15"/>
    <row r="193" ht="24.95" customHeight="1" x14ac:dyDescent="0.15"/>
    <row r="194" ht="24.95" customHeight="1" x14ac:dyDescent="0.15"/>
    <row r="195" ht="24.95" customHeight="1" x14ac:dyDescent="0.15"/>
    <row r="196" ht="24.95" customHeight="1" x14ac:dyDescent="0.15"/>
    <row r="197" ht="24.95" customHeight="1" x14ac:dyDescent="0.15"/>
    <row r="198" ht="24.95" customHeight="1" x14ac:dyDescent="0.15"/>
    <row r="199" ht="24.95" customHeight="1" x14ac:dyDescent="0.15"/>
    <row r="200" ht="24.95" customHeight="1" x14ac:dyDescent="0.15"/>
    <row r="201" ht="24.95" customHeight="1" x14ac:dyDescent="0.15"/>
    <row r="202" ht="24.95" customHeight="1" x14ac:dyDescent="0.15"/>
    <row r="203" ht="24.95" customHeight="1" x14ac:dyDescent="0.15"/>
    <row r="204" ht="24.95" customHeight="1" x14ac:dyDescent="0.15"/>
    <row r="205" ht="24.95" customHeight="1" x14ac:dyDescent="0.15"/>
    <row r="206" ht="24.95" customHeight="1" x14ac:dyDescent="0.15"/>
    <row r="207" ht="24.95" customHeight="1" x14ac:dyDescent="0.15"/>
    <row r="208" ht="24.95" customHeight="1" x14ac:dyDescent="0.15"/>
    <row r="209" ht="24.95" customHeight="1" x14ac:dyDescent="0.15"/>
    <row r="210" ht="24.95" customHeight="1" x14ac:dyDescent="0.15"/>
    <row r="211" ht="24.95" customHeight="1" x14ac:dyDescent="0.15"/>
    <row r="212" ht="24.95" customHeight="1" x14ac:dyDescent="0.15"/>
    <row r="213" ht="24.95" customHeight="1" x14ac:dyDescent="0.15"/>
    <row r="214" ht="24.95" customHeight="1" x14ac:dyDescent="0.15"/>
    <row r="215" ht="24.95" customHeight="1" x14ac:dyDescent="0.15"/>
    <row r="216" ht="24.95" customHeight="1" x14ac:dyDescent="0.15"/>
    <row r="217" ht="24.95" customHeight="1" x14ac:dyDescent="0.15"/>
    <row r="218" ht="24.95" customHeight="1" x14ac:dyDescent="0.15"/>
    <row r="219" ht="24.95" customHeight="1" x14ac:dyDescent="0.15"/>
    <row r="220" ht="24.95" customHeight="1" x14ac:dyDescent="0.15"/>
    <row r="221" ht="24.95" customHeight="1" x14ac:dyDescent="0.15"/>
    <row r="222" ht="24.95" customHeight="1" x14ac:dyDescent="0.15"/>
    <row r="223" ht="24.95" customHeight="1" x14ac:dyDescent="0.15"/>
    <row r="224" ht="24.95" customHeight="1" x14ac:dyDescent="0.15"/>
    <row r="225" ht="24.95" customHeight="1" x14ac:dyDescent="0.15"/>
    <row r="226" ht="24.95" customHeight="1" x14ac:dyDescent="0.15"/>
    <row r="227" ht="24.95" customHeight="1" x14ac:dyDescent="0.15"/>
    <row r="228" ht="24.95" customHeight="1" x14ac:dyDescent="0.15"/>
    <row r="229" ht="24.95" customHeight="1" x14ac:dyDescent="0.15"/>
    <row r="230" ht="24.95" customHeight="1" x14ac:dyDescent="0.15"/>
    <row r="231" ht="24.95" customHeight="1" x14ac:dyDescent="0.15"/>
    <row r="232" ht="24.95" customHeight="1" x14ac:dyDescent="0.15"/>
    <row r="233" ht="24.95" customHeight="1" x14ac:dyDescent="0.15"/>
    <row r="234" ht="24.95" customHeight="1" x14ac:dyDescent="0.15"/>
    <row r="235" ht="24.95" customHeight="1" x14ac:dyDescent="0.15"/>
    <row r="236" ht="24.95" customHeight="1" x14ac:dyDescent="0.15"/>
    <row r="237" ht="24.95" customHeight="1" x14ac:dyDescent="0.15"/>
    <row r="238" ht="24.95" customHeight="1" x14ac:dyDescent="0.15"/>
    <row r="239" ht="24.95" customHeight="1" x14ac:dyDescent="0.15"/>
    <row r="240" ht="24.95" customHeight="1" x14ac:dyDescent="0.15"/>
    <row r="241" ht="24.95" customHeight="1" x14ac:dyDescent="0.15"/>
    <row r="242" ht="24.95" customHeight="1" x14ac:dyDescent="0.15"/>
    <row r="243" ht="24.95" customHeight="1" x14ac:dyDescent="0.15"/>
    <row r="244" ht="24.95" customHeight="1" x14ac:dyDescent="0.15"/>
    <row r="245" ht="24.95" customHeight="1" x14ac:dyDescent="0.15"/>
    <row r="246" ht="24.95" customHeight="1" x14ac:dyDescent="0.15"/>
    <row r="247" ht="24.95" customHeight="1" x14ac:dyDescent="0.15"/>
    <row r="248" ht="24.95" customHeight="1" x14ac:dyDescent="0.15"/>
    <row r="249" ht="24.95" customHeight="1" x14ac:dyDescent="0.15"/>
    <row r="250" ht="24.95" customHeight="1" x14ac:dyDescent="0.15"/>
    <row r="251" ht="24.95" customHeight="1" x14ac:dyDescent="0.15"/>
    <row r="252" ht="24.95" customHeight="1" x14ac:dyDescent="0.15"/>
    <row r="253" ht="24.95" customHeight="1" x14ac:dyDescent="0.15"/>
    <row r="254" ht="24.95" customHeight="1" x14ac:dyDescent="0.15"/>
    <row r="255" ht="24.95" customHeight="1" x14ac:dyDescent="0.15"/>
    <row r="256" ht="24.95" customHeight="1" x14ac:dyDescent="0.15"/>
    <row r="257" ht="24.95" customHeight="1" x14ac:dyDescent="0.15"/>
    <row r="258" ht="24.95" customHeight="1" x14ac:dyDescent="0.15"/>
    <row r="259" ht="24.95" customHeight="1" x14ac:dyDescent="0.15"/>
    <row r="260" ht="24.95" customHeight="1" x14ac:dyDescent="0.15"/>
    <row r="261" ht="24.95" customHeight="1" x14ac:dyDescent="0.15"/>
    <row r="262" ht="24.95" customHeight="1" x14ac:dyDescent="0.15"/>
    <row r="263" ht="24.95" customHeight="1" x14ac:dyDescent="0.15"/>
    <row r="264" ht="24.95" customHeight="1" x14ac:dyDescent="0.15"/>
    <row r="265" ht="24.95" customHeight="1" x14ac:dyDescent="0.15"/>
    <row r="266" ht="24.95" customHeight="1" x14ac:dyDescent="0.15"/>
    <row r="267" ht="24.95" customHeight="1" x14ac:dyDescent="0.15"/>
    <row r="268" ht="24.95" customHeight="1" x14ac:dyDescent="0.15"/>
    <row r="269" ht="24.95" customHeight="1" x14ac:dyDescent="0.15"/>
    <row r="270" ht="24.95" customHeight="1" x14ac:dyDescent="0.15"/>
    <row r="271" ht="24.95" customHeight="1" x14ac:dyDescent="0.15"/>
    <row r="272" ht="24.95" customHeight="1" x14ac:dyDescent="0.15"/>
    <row r="273" ht="24.95" customHeight="1" x14ac:dyDescent="0.15"/>
    <row r="274" ht="24.95" customHeight="1" x14ac:dyDescent="0.15"/>
    <row r="275" ht="24.95" customHeight="1" x14ac:dyDescent="0.15"/>
    <row r="276" ht="24.95" customHeight="1" x14ac:dyDescent="0.15"/>
    <row r="277" ht="24.95" customHeight="1" x14ac:dyDescent="0.15"/>
    <row r="278" ht="24.95" customHeight="1" x14ac:dyDescent="0.15"/>
    <row r="279" ht="24.95" customHeight="1" x14ac:dyDescent="0.15"/>
    <row r="280" ht="24.95" customHeight="1" x14ac:dyDescent="0.15"/>
    <row r="281" ht="24.95" customHeight="1" x14ac:dyDescent="0.15"/>
    <row r="282" ht="24.95" customHeight="1" x14ac:dyDescent="0.15"/>
    <row r="283" ht="24.95" customHeight="1" x14ac:dyDescent="0.15"/>
    <row r="284" ht="24.95" customHeight="1" x14ac:dyDescent="0.15"/>
    <row r="285" ht="24.95" customHeight="1" x14ac:dyDescent="0.15"/>
    <row r="286" ht="24.95" customHeight="1" x14ac:dyDescent="0.15"/>
    <row r="287" ht="24.95" customHeight="1" x14ac:dyDescent="0.15"/>
    <row r="288" ht="24.95" customHeight="1" x14ac:dyDescent="0.15"/>
    <row r="289" ht="24.95" customHeight="1" x14ac:dyDescent="0.15"/>
    <row r="290" ht="24.95" customHeight="1" x14ac:dyDescent="0.15"/>
    <row r="291" ht="24.95" customHeight="1" x14ac:dyDescent="0.15"/>
    <row r="292" ht="24.95" customHeight="1" x14ac:dyDescent="0.15"/>
    <row r="293" ht="24.95" customHeight="1" x14ac:dyDescent="0.15"/>
    <row r="294" ht="24.95" customHeight="1" x14ac:dyDescent="0.15"/>
    <row r="295" ht="24.95" customHeight="1" x14ac:dyDescent="0.15"/>
    <row r="296" ht="24.95" customHeight="1" x14ac:dyDescent="0.15"/>
    <row r="297" ht="24.95" customHeight="1" x14ac:dyDescent="0.15"/>
    <row r="298" ht="24.95" customHeight="1" x14ac:dyDescent="0.15"/>
    <row r="299" ht="24.95" customHeight="1" x14ac:dyDescent="0.15"/>
    <row r="300" ht="24.95" customHeight="1" x14ac:dyDescent="0.15"/>
    <row r="301" ht="24.95" customHeight="1" x14ac:dyDescent="0.15"/>
    <row r="302" ht="24.95" customHeight="1" x14ac:dyDescent="0.15"/>
    <row r="303" ht="24.95" customHeight="1" x14ac:dyDescent="0.15"/>
    <row r="304" ht="24.95" customHeight="1" x14ac:dyDescent="0.15"/>
    <row r="305" ht="24.95" customHeight="1" x14ac:dyDescent="0.15"/>
    <row r="306" ht="24.95" customHeight="1" x14ac:dyDescent="0.15"/>
    <row r="307" ht="24.95" customHeight="1" x14ac:dyDescent="0.15"/>
    <row r="308" ht="24.95" customHeight="1" x14ac:dyDescent="0.15"/>
    <row r="309" ht="24.95" customHeight="1" x14ac:dyDescent="0.15"/>
    <row r="310" ht="24.95" customHeight="1" x14ac:dyDescent="0.15"/>
    <row r="311" ht="24.95" customHeight="1" x14ac:dyDescent="0.15"/>
    <row r="312" ht="24.95" customHeight="1" x14ac:dyDescent="0.15"/>
    <row r="313" ht="24.95" customHeight="1" x14ac:dyDescent="0.15"/>
    <row r="314" ht="24.95" customHeight="1" x14ac:dyDescent="0.15"/>
    <row r="315" ht="24.95" customHeight="1" x14ac:dyDescent="0.15"/>
    <row r="316" ht="24.95" customHeight="1" x14ac:dyDescent="0.15"/>
    <row r="317" ht="24.95" customHeight="1" x14ac:dyDescent="0.15"/>
    <row r="318" ht="24.95" customHeight="1" x14ac:dyDescent="0.15"/>
    <row r="319" ht="24.95" customHeight="1" x14ac:dyDescent="0.15"/>
    <row r="320" ht="24.95" customHeight="1" x14ac:dyDescent="0.15"/>
    <row r="321" ht="24.95" customHeight="1" x14ac:dyDescent="0.15"/>
    <row r="322" ht="24.95" customHeight="1" x14ac:dyDescent="0.15"/>
    <row r="323" ht="24.95" customHeight="1" x14ac:dyDescent="0.15"/>
    <row r="324" ht="24.95" customHeight="1" x14ac:dyDescent="0.15"/>
    <row r="325" ht="24.95" customHeight="1" x14ac:dyDescent="0.15"/>
    <row r="326" ht="24.95" customHeight="1" x14ac:dyDescent="0.15"/>
    <row r="327" ht="24.95" customHeight="1" x14ac:dyDescent="0.15"/>
    <row r="328" ht="24.95" customHeight="1" x14ac:dyDescent="0.15"/>
    <row r="329" ht="24.95" customHeight="1" x14ac:dyDescent="0.15"/>
    <row r="330" ht="24.95" customHeight="1" x14ac:dyDescent="0.15"/>
    <row r="331" ht="24.95" customHeight="1" x14ac:dyDescent="0.15"/>
    <row r="332" ht="24.95" customHeight="1" x14ac:dyDescent="0.15"/>
    <row r="333" ht="24.95" customHeight="1" x14ac:dyDescent="0.15"/>
    <row r="334" ht="24.95" customHeight="1" x14ac:dyDescent="0.15"/>
    <row r="335" ht="24.95" customHeight="1" x14ac:dyDescent="0.15"/>
    <row r="336" ht="24.95" customHeight="1" x14ac:dyDescent="0.15"/>
    <row r="337" ht="24.95" customHeight="1" x14ac:dyDescent="0.15"/>
    <row r="338" ht="24.95" customHeight="1" x14ac:dyDescent="0.15"/>
    <row r="339" ht="24.95" customHeight="1" x14ac:dyDescent="0.15"/>
  </sheetData>
  <mergeCells count="21">
    <mergeCell ref="A12:C12"/>
    <mergeCell ref="A1:P1"/>
    <mergeCell ref="J2:P2"/>
    <mergeCell ref="A3:C3"/>
    <mergeCell ref="D3:D4"/>
    <mergeCell ref="E3:P4"/>
    <mergeCell ref="A5:C5"/>
    <mergeCell ref="A6:C6"/>
    <mergeCell ref="B7:C7"/>
    <mergeCell ref="A9:C9"/>
    <mergeCell ref="B10:C10"/>
    <mergeCell ref="B25:C25"/>
    <mergeCell ref="B27:B29"/>
    <mergeCell ref="A30:C30"/>
    <mergeCell ref="B31:C31"/>
    <mergeCell ref="B13:C13"/>
    <mergeCell ref="A19:C19"/>
    <mergeCell ref="B20:C20"/>
    <mergeCell ref="A21:A23"/>
    <mergeCell ref="B21:B23"/>
    <mergeCell ref="A24:C2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9" firstPageNumber="2" orientation="landscape" useFirstPageNumber="1" r:id="rId1"/>
  <headerFooter>
    <oddFooter>&amp;C- &amp;P -</oddFooter>
  </headerFooter>
  <ignoredErrors>
    <ignoredError sqref="D6 D7" evalError="1"/>
    <ignoredError sqref="P30:P32 P34 P29 P27 P24 P15:P16 P19:P22 P14 P23 P17:P18 P25:P26 P2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424"/>
  <sheetViews>
    <sheetView zoomScaleNormal="100" workbookViewId="0">
      <pane xSplit="3" ySplit="5" topLeftCell="D6" activePane="bottomRight" state="frozen"/>
      <selection pane="topRight" activeCell="D1" sqref="D1"/>
      <selection pane="bottomLeft" activeCell="A11" sqref="A11"/>
      <selection pane="bottomRight" activeCell="G19" sqref="G19"/>
    </sheetView>
  </sheetViews>
  <sheetFormatPr defaultColWidth="8.88671875" defaultRowHeight="24.95" customHeight="1" x14ac:dyDescent="0.15"/>
  <cols>
    <col min="1" max="1" width="2.77734375" style="77" customWidth="1"/>
    <col min="2" max="2" width="3.6640625" style="77" bestFit="1" customWidth="1"/>
    <col min="3" max="3" width="18.88671875" style="112" customWidth="1"/>
    <col min="4" max="4" width="10.77734375" style="76" customWidth="1"/>
    <col min="5" max="6" width="9.109375" style="76" customWidth="1"/>
    <col min="7" max="7" width="26.21875" style="56" customWidth="1"/>
    <col min="8" max="8" width="12.77734375" style="55" customWidth="1"/>
    <col min="9" max="9" width="2.77734375" style="41" customWidth="1"/>
    <col min="10" max="10" width="2.77734375" style="57" customWidth="1"/>
    <col min="11" max="11" width="5.77734375" style="58" customWidth="1"/>
    <col min="12" max="12" width="2.77734375" style="57" customWidth="1"/>
    <col min="13" max="13" width="3" style="57" customWidth="1"/>
    <col min="14" max="14" width="3.77734375" style="58" customWidth="1"/>
    <col min="15" max="19" width="2.77734375" style="57" customWidth="1"/>
    <col min="20" max="20" width="12.6640625" style="78" bestFit="1" customWidth="1"/>
    <col min="21" max="21" width="9.88671875" style="77" hidden="1" customWidth="1"/>
    <col min="22" max="22" width="10.77734375" style="330" hidden="1" customWidth="1"/>
    <col min="23" max="23" width="8.88671875" style="330" hidden="1" customWidth="1"/>
    <col min="24" max="24" width="9.6640625" style="330" hidden="1" customWidth="1"/>
    <col min="25" max="25" width="9.6640625" style="77" hidden="1" customWidth="1"/>
    <col min="26" max="26" width="8.88671875" style="77" customWidth="1"/>
    <col min="27" max="28" width="9.6640625" style="77" customWidth="1"/>
    <col min="29" max="32" width="8.88671875" style="77" customWidth="1"/>
    <col min="33" max="33" width="12.109375" style="77" bestFit="1" customWidth="1"/>
    <col min="34" max="36" width="8.88671875" style="77" customWidth="1"/>
    <col min="37" max="16384" width="8.88671875" style="77"/>
  </cols>
  <sheetData>
    <row r="1" spans="1:25" ht="30" customHeight="1" x14ac:dyDescent="0.15">
      <c r="A1" s="686" t="s">
        <v>323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686"/>
      <c r="S1" s="686"/>
      <c r="T1" s="686"/>
    </row>
    <row r="2" spans="1:25" s="42" customFormat="1" ht="15" customHeight="1" x14ac:dyDescent="0.15">
      <c r="A2" s="108"/>
      <c r="B2" s="108"/>
      <c r="C2" s="108"/>
      <c r="D2" s="198"/>
      <c r="E2" s="560"/>
      <c r="F2" s="560"/>
      <c r="G2" s="60"/>
      <c r="H2" s="198"/>
      <c r="I2" s="41"/>
      <c r="J2" s="41"/>
      <c r="K2" s="44"/>
      <c r="L2" s="41"/>
      <c r="M2" s="41"/>
      <c r="N2" s="44"/>
      <c r="O2" s="41"/>
      <c r="P2" s="41"/>
      <c r="Q2" s="41"/>
      <c r="R2" s="41"/>
      <c r="S2" s="701" t="s">
        <v>208</v>
      </c>
      <c r="T2" s="701"/>
      <c r="V2" s="331"/>
      <c r="W2" s="331"/>
      <c r="X2" s="331"/>
    </row>
    <row r="3" spans="1:25" s="42" customFormat="1" ht="16.5" customHeight="1" x14ac:dyDescent="0.15">
      <c r="A3" s="696" t="s">
        <v>209</v>
      </c>
      <c r="B3" s="696"/>
      <c r="C3" s="696"/>
      <c r="D3" s="707" t="s">
        <v>316</v>
      </c>
      <c r="E3" s="705" t="s">
        <v>745</v>
      </c>
      <c r="F3" s="706"/>
      <c r="G3" s="688" t="s">
        <v>210</v>
      </c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90"/>
      <c r="V3" s="331"/>
      <c r="W3" s="331"/>
      <c r="X3" s="331"/>
    </row>
    <row r="4" spans="1:25" s="42" customFormat="1" ht="12" customHeight="1" x14ac:dyDescent="0.15">
      <c r="A4" s="713" t="s">
        <v>211</v>
      </c>
      <c r="B4" s="713" t="s">
        <v>212</v>
      </c>
      <c r="C4" s="713" t="s">
        <v>213</v>
      </c>
      <c r="D4" s="750"/>
      <c r="E4" s="707" t="s">
        <v>845</v>
      </c>
      <c r="F4" s="743" t="s">
        <v>851</v>
      </c>
      <c r="G4" s="691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2"/>
      <c r="T4" s="693"/>
      <c r="V4" s="331"/>
      <c r="W4" s="331"/>
      <c r="X4" s="331"/>
    </row>
    <row r="5" spans="1:25" s="211" customFormat="1" ht="12" customHeight="1" x14ac:dyDescent="0.15">
      <c r="A5" s="714"/>
      <c r="B5" s="714"/>
      <c r="C5" s="714"/>
      <c r="D5" s="708"/>
      <c r="E5" s="708"/>
      <c r="F5" s="748"/>
      <c r="G5" s="710"/>
      <c r="H5" s="711"/>
      <c r="I5" s="711"/>
      <c r="J5" s="711"/>
      <c r="K5" s="711"/>
      <c r="L5" s="711"/>
      <c r="M5" s="711"/>
      <c r="N5" s="711"/>
      <c r="O5" s="711"/>
      <c r="P5" s="711"/>
      <c r="Q5" s="711"/>
      <c r="R5" s="711"/>
      <c r="S5" s="711"/>
      <c r="T5" s="712"/>
      <c r="V5" s="331"/>
      <c r="W5" s="331"/>
      <c r="X5" s="331"/>
    </row>
    <row r="6" spans="1:25" s="42" customFormat="1" ht="21" customHeight="1" x14ac:dyDescent="0.15">
      <c r="A6" s="679" t="s">
        <v>214</v>
      </c>
      <c r="B6" s="680"/>
      <c r="C6" s="681"/>
      <c r="D6" s="509">
        <f>SUM(E6:F6)</f>
        <v>211197.83500000002</v>
      </c>
      <c r="E6" s="572">
        <v>208731.83500000002</v>
      </c>
      <c r="F6" s="582">
        <v>2466</v>
      </c>
      <c r="G6" s="166"/>
      <c r="H6" s="50"/>
      <c r="I6" s="51"/>
      <c r="J6" s="51"/>
      <c r="K6" s="192"/>
      <c r="L6" s="53"/>
      <c r="M6" s="53"/>
      <c r="N6" s="52"/>
      <c r="O6" s="53"/>
      <c r="P6" s="53"/>
      <c r="Q6" s="53"/>
      <c r="R6" s="53"/>
      <c r="S6" s="53"/>
      <c r="T6" s="54"/>
      <c r="V6" s="331"/>
      <c r="W6" s="331"/>
      <c r="X6" s="331"/>
    </row>
    <row r="7" spans="1:25" s="42" customFormat="1" ht="21" customHeight="1" x14ac:dyDescent="0.15">
      <c r="A7" s="695" t="s">
        <v>215</v>
      </c>
      <c r="B7" s="695"/>
      <c r="C7" s="695"/>
      <c r="D7" s="549">
        <f>SUM(E7:F7)</f>
        <v>147251.35</v>
      </c>
      <c r="E7" s="573">
        <v>147251.35</v>
      </c>
      <c r="F7" s="583">
        <v>0</v>
      </c>
      <c r="G7" s="166"/>
      <c r="H7" s="50"/>
      <c r="I7" s="51"/>
      <c r="J7" s="51"/>
      <c r="K7" s="192"/>
      <c r="L7" s="53"/>
      <c r="M7" s="53"/>
      <c r="N7" s="52"/>
      <c r="O7" s="53"/>
      <c r="P7" s="53"/>
      <c r="Q7" s="53"/>
      <c r="R7" s="53"/>
      <c r="S7" s="53"/>
      <c r="T7" s="54"/>
      <c r="U7" s="74" t="s">
        <v>840</v>
      </c>
      <c r="V7" s="152" t="s">
        <v>838</v>
      </c>
      <c r="W7" s="152" t="s">
        <v>837</v>
      </c>
      <c r="X7" s="152" t="s">
        <v>841</v>
      </c>
      <c r="Y7" s="74" t="s">
        <v>839</v>
      </c>
    </row>
    <row r="8" spans="1:25" s="42" customFormat="1" ht="21" customHeight="1" x14ac:dyDescent="0.15">
      <c r="A8" s="176"/>
      <c r="B8" s="695" t="s">
        <v>216</v>
      </c>
      <c r="C8" s="695"/>
      <c r="D8" s="545">
        <f>SUM(E8:F8)</f>
        <v>147251.35</v>
      </c>
      <c r="E8" s="569">
        <v>147251.35</v>
      </c>
      <c r="F8" s="584">
        <v>0</v>
      </c>
      <c r="G8" s="166"/>
      <c r="H8" s="50"/>
      <c r="I8" s="51"/>
      <c r="J8" s="51"/>
      <c r="K8" s="192"/>
      <c r="L8" s="53"/>
      <c r="M8" s="53"/>
      <c r="N8" s="52"/>
      <c r="O8" s="53"/>
      <c r="P8" s="53"/>
      <c r="Q8" s="53"/>
      <c r="R8" s="53"/>
      <c r="S8" s="53"/>
      <c r="T8" s="54"/>
      <c r="U8" s="42">
        <f>SUM(U9:U108)</f>
        <v>109793035</v>
      </c>
      <c r="V8" s="331">
        <v>167711</v>
      </c>
      <c r="W8" s="331">
        <v>2249053</v>
      </c>
      <c r="X8" s="331">
        <v>50000</v>
      </c>
      <c r="Y8" s="42">
        <f>SUM(U8:X8)</f>
        <v>112259799</v>
      </c>
    </row>
    <row r="9" spans="1:25" s="42" customFormat="1" ht="21" customHeight="1" x14ac:dyDescent="0.15">
      <c r="A9" s="176"/>
      <c r="B9" s="285"/>
      <c r="C9" s="285" t="s">
        <v>217</v>
      </c>
      <c r="D9" s="548">
        <f>SUM(E9:F9)</f>
        <v>98938.8</v>
      </c>
      <c r="E9" s="277">
        <v>98938.8</v>
      </c>
      <c r="F9" s="576">
        <v>0</v>
      </c>
      <c r="G9" s="206" t="s">
        <v>218</v>
      </c>
      <c r="H9" s="24"/>
      <c r="I9" s="25"/>
      <c r="J9" s="25"/>
      <c r="K9" s="151"/>
      <c r="L9" s="27"/>
      <c r="M9" s="27"/>
      <c r="N9" s="26"/>
      <c r="O9" s="27"/>
      <c r="P9" s="27"/>
      <c r="Q9" s="27"/>
      <c r="R9" s="27"/>
      <c r="S9" s="27"/>
      <c r="T9" s="443">
        <v>98938800</v>
      </c>
      <c r="V9" s="331"/>
      <c r="W9" s="331"/>
      <c r="X9" s="331"/>
    </row>
    <row r="10" spans="1:25" s="42" customFormat="1" ht="21" customHeight="1" x14ac:dyDescent="0.15">
      <c r="A10" s="177"/>
      <c r="B10" s="177"/>
      <c r="C10" s="178" t="s">
        <v>220</v>
      </c>
      <c r="D10" s="547">
        <f>SUM(T10)/1000</f>
        <v>25812.62</v>
      </c>
      <c r="E10" s="167">
        <v>25812.62</v>
      </c>
      <c r="F10" s="585">
        <v>0</v>
      </c>
      <c r="G10" s="35"/>
      <c r="H10" s="36"/>
      <c r="I10" s="37"/>
      <c r="J10" s="37"/>
      <c r="K10" s="193"/>
      <c r="L10" s="39"/>
      <c r="M10" s="39"/>
      <c r="N10" s="38"/>
      <c r="O10" s="39"/>
      <c r="P10" s="39"/>
      <c r="Q10" s="39"/>
      <c r="R10" s="39"/>
      <c r="S10" s="39"/>
      <c r="T10" s="158">
        <f>SUM(T11:T15)</f>
        <v>25812620</v>
      </c>
      <c r="U10" s="42">
        <v>25812620</v>
      </c>
      <c r="V10" s="331"/>
      <c r="W10" s="331"/>
      <c r="X10" s="331"/>
    </row>
    <row r="11" spans="1:25" s="42" customFormat="1" ht="21" customHeight="1" x14ac:dyDescent="0.15">
      <c r="A11" s="177"/>
      <c r="B11" s="177"/>
      <c r="C11" s="176"/>
      <c r="D11" s="300"/>
      <c r="E11" s="277">
        <v>0</v>
      </c>
      <c r="F11" s="576">
        <v>0</v>
      </c>
      <c r="G11" s="500" t="s">
        <v>802</v>
      </c>
      <c r="H11" s="431">
        <v>960000</v>
      </c>
      <c r="I11" s="432" t="s">
        <v>800</v>
      </c>
      <c r="J11" s="432" t="s">
        <v>801</v>
      </c>
      <c r="K11" s="441">
        <v>1</v>
      </c>
      <c r="L11" s="434" t="s">
        <v>803</v>
      </c>
      <c r="M11" s="25"/>
      <c r="N11" s="26"/>
      <c r="O11" s="27"/>
      <c r="P11" s="27"/>
      <c r="Q11" s="27"/>
      <c r="R11" s="27"/>
      <c r="S11" s="27" t="s">
        <v>219</v>
      </c>
      <c r="T11" s="28">
        <f>H11*K11</f>
        <v>960000</v>
      </c>
      <c r="V11" s="331"/>
      <c r="W11" s="331"/>
      <c r="X11" s="331"/>
    </row>
    <row r="12" spans="1:25" s="42" customFormat="1" ht="21" customHeight="1" x14ac:dyDescent="0.15">
      <c r="A12" s="177"/>
      <c r="B12" s="177"/>
      <c r="C12" s="179"/>
      <c r="D12" s="300"/>
      <c r="E12" s="277">
        <v>0</v>
      </c>
      <c r="F12" s="576">
        <v>0</v>
      </c>
      <c r="G12" s="500" t="s">
        <v>804</v>
      </c>
      <c r="H12" s="43">
        <v>9921720</v>
      </c>
      <c r="I12" s="434" t="s">
        <v>800</v>
      </c>
      <c r="J12" s="432" t="s">
        <v>801</v>
      </c>
      <c r="K12" s="194">
        <v>1</v>
      </c>
      <c r="L12" s="434" t="s">
        <v>803</v>
      </c>
      <c r="M12" s="27"/>
      <c r="N12" s="46"/>
      <c r="O12" s="27"/>
      <c r="P12" s="46"/>
      <c r="Q12" s="46"/>
      <c r="R12" s="46"/>
      <c r="S12" s="27" t="s">
        <v>219</v>
      </c>
      <c r="T12" s="48">
        <f>H12*K12</f>
        <v>9921720</v>
      </c>
      <c r="V12" s="331"/>
      <c r="W12" s="331"/>
      <c r="X12" s="331"/>
    </row>
    <row r="13" spans="1:25" s="42" customFormat="1" ht="21" customHeight="1" x14ac:dyDescent="0.15">
      <c r="A13" s="177"/>
      <c r="B13" s="177"/>
      <c r="C13" s="176"/>
      <c r="D13" s="300"/>
      <c r="E13" s="277">
        <v>0</v>
      </c>
      <c r="F13" s="576">
        <v>0</v>
      </c>
      <c r="G13" s="500" t="s">
        <v>805</v>
      </c>
      <c r="H13" s="43">
        <v>5500000</v>
      </c>
      <c r="I13" s="434" t="s">
        <v>800</v>
      </c>
      <c r="J13" s="432" t="s">
        <v>801</v>
      </c>
      <c r="K13" s="441">
        <v>1</v>
      </c>
      <c r="L13" s="434" t="s">
        <v>803</v>
      </c>
      <c r="M13" s="27"/>
      <c r="N13" s="26"/>
      <c r="O13" s="27"/>
      <c r="P13" s="27"/>
      <c r="Q13" s="27"/>
      <c r="R13" s="27"/>
      <c r="S13" s="27" t="s">
        <v>219</v>
      </c>
      <c r="T13" s="48">
        <f>H13*K13</f>
        <v>5500000</v>
      </c>
      <c r="V13" s="331"/>
      <c r="W13" s="331"/>
      <c r="X13" s="331"/>
    </row>
    <row r="14" spans="1:25" s="42" customFormat="1" ht="21" customHeight="1" x14ac:dyDescent="0.15">
      <c r="A14" s="177"/>
      <c r="B14" s="177"/>
      <c r="C14" s="176"/>
      <c r="D14" s="300"/>
      <c r="E14" s="277">
        <v>0</v>
      </c>
      <c r="F14" s="576">
        <v>0</v>
      </c>
      <c r="G14" s="500" t="s">
        <v>806</v>
      </c>
      <c r="H14" s="43">
        <v>7494870</v>
      </c>
      <c r="I14" s="434" t="s">
        <v>800</v>
      </c>
      <c r="J14" s="434" t="s">
        <v>801</v>
      </c>
      <c r="K14" s="441">
        <v>1</v>
      </c>
      <c r="L14" s="434" t="s">
        <v>803</v>
      </c>
      <c r="M14" s="27"/>
      <c r="N14" s="26"/>
      <c r="O14" s="27"/>
      <c r="P14" s="27"/>
      <c r="Q14" s="27"/>
      <c r="R14" s="27"/>
      <c r="S14" s="27" t="s">
        <v>219</v>
      </c>
      <c r="T14" s="48">
        <f>H14*K14</f>
        <v>7494870</v>
      </c>
      <c r="V14" s="331"/>
      <c r="W14" s="331"/>
      <c r="X14" s="331"/>
    </row>
    <row r="15" spans="1:25" s="42" customFormat="1" ht="21" customHeight="1" x14ac:dyDescent="0.15">
      <c r="A15" s="177"/>
      <c r="B15" s="177"/>
      <c r="C15" s="176"/>
      <c r="D15" s="300"/>
      <c r="E15" s="277">
        <v>0</v>
      </c>
      <c r="F15" s="576">
        <v>0</v>
      </c>
      <c r="G15" s="500" t="s">
        <v>807</v>
      </c>
      <c r="H15" s="43">
        <v>1936030</v>
      </c>
      <c r="I15" s="434" t="s">
        <v>800</v>
      </c>
      <c r="J15" s="434" t="s">
        <v>801</v>
      </c>
      <c r="K15" s="441">
        <v>1</v>
      </c>
      <c r="L15" s="434" t="s">
        <v>803</v>
      </c>
      <c r="M15" s="27"/>
      <c r="N15" s="26"/>
      <c r="O15" s="27"/>
      <c r="P15" s="27"/>
      <c r="Q15" s="27"/>
      <c r="R15" s="27"/>
      <c r="S15" s="27" t="s">
        <v>219</v>
      </c>
      <c r="T15" s="48">
        <f>H15*K15</f>
        <v>1936030</v>
      </c>
      <c r="V15" s="331"/>
      <c r="W15" s="331"/>
      <c r="X15" s="331"/>
    </row>
    <row r="16" spans="1:25" s="42" customFormat="1" ht="21" customHeight="1" x14ac:dyDescent="0.15">
      <c r="A16" s="177"/>
      <c r="B16" s="177"/>
      <c r="C16" s="178" t="s">
        <v>221</v>
      </c>
      <c r="D16" s="547">
        <f>SUM(T17)/1000</f>
        <v>10297.61</v>
      </c>
      <c r="E16" s="167">
        <v>10297.61</v>
      </c>
      <c r="F16" s="585">
        <v>0</v>
      </c>
      <c r="G16" s="35"/>
      <c r="H16" s="61"/>
      <c r="I16" s="39"/>
      <c r="J16" s="39"/>
      <c r="K16" s="38"/>
      <c r="L16" s="39"/>
      <c r="M16" s="39"/>
      <c r="N16" s="38"/>
      <c r="O16" s="39"/>
      <c r="P16" s="39"/>
      <c r="Q16" s="39"/>
      <c r="R16" s="39"/>
      <c r="S16" s="39"/>
      <c r="T16" s="205">
        <f>SUM(T17)</f>
        <v>10297610</v>
      </c>
      <c r="U16" s="42">
        <v>10297610</v>
      </c>
      <c r="V16" s="331"/>
      <c r="W16" s="331"/>
      <c r="X16" s="331"/>
    </row>
    <row r="17" spans="1:24" s="42" customFormat="1" ht="21" customHeight="1" x14ac:dyDescent="0.15">
      <c r="A17" s="177"/>
      <c r="B17" s="177"/>
      <c r="C17" s="180"/>
      <c r="D17" s="546"/>
      <c r="E17" s="171">
        <v>0</v>
      </c>
      <c r="F17" s="586">
        <v>0</v>
      </c>
      <c r="G17" s="29" t="s">
        <v>808</v>
      </c>
      <c r="H17" s="47">
        <v>10297610</v>
      </c>
      <c r="I17" s="33" t="s">
        <v>800</v>
      </c>
      <c r="J17" s="33" t="s">
        <v>801</v>
      </c>
      <c r="K17" s="191">
        <v>1</v>
      </c>
      <c r="L17" s="33" t="s">
        <v>803</v>
      </c>
      <c r="M17" s="33"/>
      <c r="N17" s="32"/>
      <c r="O17" s="33"/>
      <c r="P17" s="33"/>
      <c r="Q17" s="33"/>
      <c r="R17" s="33"/>
      <c r="S17" s="33" t="s">
        <v>219</v>
      </c>
      <c r="T17" s="62">
        <f>H17/K17</f>
        <v>10297610</v>
      </c>
      <c r="V17" s="331"/>
      <c r="W17" s="331"/>
      <c r="X17" s="331"/>
    </row>
    <row r="18" spans="1:24" s="42" customFormat="1" ht="21" customHeight="1" x14ac:dyDescent="0.15">
      <c r="A18" s="177"/>
      <c r="B18" s="177"/>
      <c r="C18" s="176" t="s">
        <v>222</v>
      </c>
      <c r="D18" s="548">
        <f>SUM(T19:T23)/1000</f>
        <v>12202.32</v>
      </c>
      <c r="E18" s="277">
        <v>12202.32</v>
      </c>
      <c r="F18" s="576">
        <v>0</v>
      </c>
      <c r="G18" s="206"/>
      <c r="H18" s="43"/>
      <c r="I18" s="27"/>
      <c r="J18" s="27"/>
      <c r="K18" s="26"/>
      <c r="L18" s="210"/>
      <c r="M18" s="27"/>
      <c r="N18" s="26"/>
      <c r="O18" s="27"/>
      <c r="P18" s="27"/>
      <c r="Q18" s="27"/>
      <c r="R18" s="27"/>
      <c r="S18" s="27"/>
      <c r="T18" s="204">
        <f>SUM(T19:T23)</f>
        <v>12202320</v>
      </c>
      <c r="U18" s="42">
        <v>12202320</v>
      </c>
      <c r="V18" s="331"/>
      <c r="W18" s="331"/>
      <c r="X18" s="331"/>
    </row>
    <row r="19" spans="1:24" s="42" customFormat="1" ht="21" customHeight="1" x14ac:dyDescent="0.15">
      <c r="A19" s="177"/>
      <c r="B19" s="177"/>
      <c r="C19" s="176"/>
      <c r="D19" s="548"/>
      <c r="E19" s="277">
        <v>0</v>
      </c>
      <c r="F19" s="576">
        <v>0</v>
      </c>
      <c r="G19" s="500" t="s">
        <v>809</v>
      </c>
      <c r="H19" s="43">
        <v>5303040</v>
      </c>
      <c r="I19" s="434" t="s">
        <v>810</v>
      </c>
      <c r="J19" s="434" t="s">
        <v>801</v>
      </c>
      <c r="K19" s="441">
        <v>1</v>
      </c>
      <c r="L19" s="434" t="s">
        <v>803</v>
      </c>
      <c r="M19" s="27"/>
      <c r="N19" s="26"/>
      <c r="O19" s="27"/>
      <c r="P19" s="27"/>
      <c r="Q19" s="27"/>
      <c r="R19" s="27"/>
      <c r="S19" s="27" t="s">
        <v>219</v>
      </c>
      <c r="T19" s="48">
        <f>H19*K19</f>
        <v>5303040</v>
      </c>
      <c r="V19" s="331"/>
      <c r="W19" s="331"/>
      <c r="X19" s="331"/>
    </row>
    <row r="20" spans="1:24" s="42" customFormat="1" ht="21" customHeight="1" x14ac:dyDescent="0.15">
      <c r="A20" s="177"/>
      <c r="B20" s="177"/>
      <c r="C20" s="176"/>
      <c r="D20" s="300"/>
      <c r="E20" s="277">
        <v>0</v>
      </c>
      <c r="F20" s="576">
        <v>0</v>
      </c>
      <c r="G20" s="500" t="s">
        <v>811</v>
      </c>
      <c r="H20" s="43">
        <v>4118760</v>
      </c>
      <c r="I20" s="434" t="s">
        <v>812</v>
      </c>
      <c r="J20" s="434" t="s">
        <v>131</v>
      </c>
      <c r="K20" s="441">
        <v>1</v>
      </c>
      <c r="L20" s="434" t="s">
        <v>813</v>
      </c>
      <c r="M20" s="27"/>
      <c r="N20" s="26"/>
      <c r="O20" s="27"/>
      <c r="P20" s="27"/>
      <c r="Q20" s="27"/>
      <c r="R20" s="27"/>
      <c r="S20" s="27" t="s">
        <v>219</v>
      </c>
      <c r="T20" s="48">
        <f t="shared" ref="T20:T23" si="0">H20*K20</f>
        <v>4118760</v>
      </c>
      <c r="U20" s="211"/>
      <c r="V20" s="331"/>
      <c r="W20" s="331"/>
      <c r="X20" s="331"/>
    </row>
    <row r="21" spans="1:24" s="42" customFormat="1" ht="21" customHeight="1" x14ac:dyDescent="0.15">
      <c r="A21" s="177"/>
      <c r="B21" s="177"/>
      <c r="C21" s="176"/>
      <c r="D21" s="300"/>
      <c r="E21" s="277">
        <v>0</v>
      </c>
      <c r="F21" s="576">
        <v>0</v>
      </c>
      <c r="G21" s="500" t="s">
        <v>814</v>
      </c>
      <c r="H21" s="43">
        <v>1355520</v>
      </c>
      <c r="I21" s="434" t="s">
        <v>93</v>
      </c>
      <c r="J21" s="434" t="s">
        <v>815</v>
      </c>
      <c r="K21" s="441">
        <v>1</v>
      </c>
      <c r="L21" s="434" t="s">
        <v>816</v>
      </c>
      <c r="M21" s="27"/>
      <c r="N21" s="26"/>
      <c r="O21" s="27"/>
      <c r="P21" s="27"/>
      <c r="Q21" s="27"/>
      <c r="R21" s="27"/>
      <c r="S21" s="27" t="s">
        <v>219</v>
      </c>
      <c r="T21" s="48">
        <f t="shared" si="0"/>
        <v>1355520</v>
      </c>
      <c r="U21" s="211"/>
      <c r="V21" s="331"/>
      <c r="W21" s="331"/>
      <c r="X21" s="331"/>
    </row>
    <row r="22" spans="1:24" s="42" customFormat="1" ht="21" customHeight="1" x14ac:dyDescent="0.15">
      <c r="A22" s="177"/>
      <c r="B22" s="177"/>
      <c r="C22" s="176"/>
      <c r="D22" s="154"/>
      <c r="E22" s="277">
        <v>0</v>
      </c>
      <c r="F22" s="576">
        <v>0</v>
      </c>
      <c r="G22" s="500" t="s">
        <v>670</v>
      </c>
      <c r="H22" s="43">
        <v>919440</v>
      </c>
      <c r="I22" s="434" t="s">
        <v>817</v>
      </c>
      <c r="J22" s="434" t="s">
        <v>818</v>
      </c>
      <c r="K22" s="441">
        <v>1</v>
      </c>
      <c r="L22" s="434" t="s">
        <v>96</v>
      </c>
      <c r="M22" s="27"/>
      <c r="N22" s="26"/>
      <c r="O22" s="27"/>
      <c r="P22" s="27"/>
      <c r="Q22" s="27"/>
      <c r="R22" s="27"/>
      <c r="S22" s="27" t="s">
        <v>219</v>
      </c>
      <c r="T22" s="48">
        <f t="shared" si="0"/>
        <v>919440</v>
      </c>
      <c r="U22" s="211"/>
      <c r="V22" s="331"/>
      <c r="W22" s="331"/>
      <c r="X22" s="331"/>
    </row>
    <row r="23" spans="1:24" s="42" customFormat="1" ht="21" customHeight="1" x14ac:dyDescent="0.15">
      <c r="A23" s="177"/>
      <c r="B23" s="177"/>
      <c r="C23" s="176"/>
      <c r="D23" s="154"/>
      <c r="E23" s="277">
        <v>0</v>
      </c>
      <c r="F23" s="576">
        <v>0</v>
      </c>
      <c r="G23" s="500" t="s">
        <v>819</v>
      </c>
      <c r="H23" s="43">
        <v>505560</v>
      </c>
      <c r="I23" s="434" t="s">
        <v>812</v>
      </c>
      <c r="J23" s="434" t="s">
        <v>131</v>
      </c>
      <c r="K23" s="441">
        <v>1</v>
      </c>
      <c r="L23" s="434" t="s">
        <v>813</v>
      </c>
      <c r="M23" s="27"/>
      <c r="N23" s="26"/>
      <c r="O23" s="27"/>
      <c r="P23" s="27"/>
      <c r="Q23" s="27"/>
      <c r="R23" s="27"/>
      <c r="S23" s="27" t="s">
        <v>219</v>
      </c>
      <c r="T23" s="48">
        <f t="shared" si="0"/>
        <v>505560</v>
      </c>
      <c r="U23" s="211"/>
      <c r="V23" s="331"/>
      <c r="W23" s="331"/>
      <c r="X23" s="331"/>
    </row>
    <row r="24" spans="1:24" s="42" customFormat="1" ht="21" hidden="1" customHeight="1" x14ac:dyDescent="0.15">
      <c r="A24" s="177"/>
      <c r="B24" s="673" t="s">
        <v>223</v>
      </c>
      <c r="C24" s="673"/>
      <c r="D24" s="153"/>
      <c r="E24" s="165">
        <v>0</v>
      </c>
      <c r="F24" s="577">
        <v>0</v>
      </c>
      <c r="G24" s="49"/>
      <c r="H24" s="159"/>
      <c r="I24" s="53"/>
      <c r="J24" s="53"/>
      <c r="K24" s="192"/>
      <c r="L24" s="53"/>
      <c r="M24" s="53"/>
      <c r="N24" s="52"/>
      <c r="O24" s="53"/>
      <c r="P24" s="53"/>
      <c r="Q24" s="53"/>
      <c r="R24" s="53"/>
      <c r="S24" s="53"/>
      <c r="T24" s="63"/>
      <c r="V24" s="331"/>
      <c r="W24" s="331"/>
      <c r="X24" s="331"/>
    </row>
    <row r="25" spans="1:24" s="42" customFormat="1" ht="21" hidden="1" customHeight="1" x14ac:dyDescent="0.15">
      <c r="A25" s="177"/>
      <c r="B25" s="177"/>
      <c r="C25" s="176" t="s">
        <v>224</v>
      </c>
      <c r="D25" s="212"/>
      <c r="E25" s="319">
        <v>0</v>
      </c>
      <c r="F25" s="578">
        <v>0</v>
      </c>
      <c r="G25" s="206"/>
      <c r="H25" s="43"/>
      <c r="I25" s="27"/>
      <c r="J25" s="27"/>
      <c r="K25" s="151"/>
      <c r="L25" s="27"/>
      <c r="M25" s="27"/>
      <c r="N25" s="26"/>
      <c r="O25" s="27"/>
      <c r="P25" s="27"/>
      <c r="Q25" s="27"/>
      <c r="R25" s="27"/>
      <c r="S25" s="27"/>
      <c r="T25" s="48"/>
      <c r="V25" s="331"/>
      <c r="W25" s="331"/>
      <c r="X25" s="331"/>
    </row>
    <row r="26" spans="1:24" s="42" customFormat="1" ht="21" hidden="1" customHeight="1" x14ac:dyDescent="0.15">
      <c r="A26" s="177"/>
      <c r="B26" s="177"/>
      <c r="C26" s="176"/>
      <c r="D26" s="212"/>
      <c r="E26" s="319">
        <v>0</v>
      </c>
      <c r="F26" s="578">
        <v>0</v>
      </c>
      <c r="G26" s="206"/>
      <c r="H26" s="43"/>
      <c r="I26" s="27"/>
      <c r="J26" s="33"/>
      <c r="K26" s="151"/>
      <c r="L26" s="27"/>
      <c r="M26" s="27"/>
      <c r="N26" s="26"/>
      <c r="O26" s="27"/>
      <c r="P26" s="27"/>
      <c r="Q26" s="27"/>
      <c r="R26" s="27"/>
      <c r="S26" s="27"/>
      <c r="T26" s="48"/>
      <c r="V26" s="331"/>
      <c r="W26" s="331"/>
      <c r="X26" s="331"/>
    </row>
    <row r="27" spans="1:24" s="42" customFormat="1" ht="21" hidden="1" customHeight="1" x14ac:dyDescent="0.15">
      <c r="A27" s="177"/>
      <c r="B27" s="177"/>
      <c r="C27" s="178" t="s">
        <v>225</v>
      </c>
      <c r="D27" s="156"/>
      <c r="E27" s="283">
        <v>0</v>
      </c>
      <c r="F27" s="579">
        <v>0</v>
      </c>
      <c r="G27" s="168"/>
      <c r="H27" s="147"/>
      <c r="I27" s="70"/>
      <c r="J27" s="70"/>
      <c r="K27" s="193"/>
      <c r="L27" s="39"/>
      <c r="M27" s="39"/>
      <c r="N27" s="69"/>
      <c r="O27" s="70"/>
      <c r="P27" s="70"/>
      <c r="Q27" s="70"/>
      <c r="R27" s="70"/>
      <c r="S27" s="70"/>
      <c r="T27" s="169"/>
      <c r="V27" s="331"/>
      <c r="W27" s="331"/>
      <c r="X27" s="331"/>
    </row>
    <row r="28" spans="1:24" s="42" customFormat="1" ht="21" hidden="1" customHeight="1" x14ac:dyDescent="0.15">
      <c r="A28" s="177"/>
      <c r="B28" s="177"/>
      <c r="C28" s="176"/>
      <c r="D28" s="212"/>
      <c r="E28" s="319">
        <v>0</v>
      </c>
      <c r="F28" s="578">
        <v>0</v>
      </c>
      <c r="G28" s="173"/>
      <c r="H28" s="174"/>
      <c r="I28" s="64"/>
      <c r="J28" s="64"/>
      <c r="K28" s="151"/>
      <c r="L28" s="27"/>
      <c r="M28" s="27"/>
      <c r="N28" s="65"/>
      <c r="O28" s="64"/>
      <c r="P28" s="64"/>
      <c r="Q28" s="64"/>
      <c r="R28" s="64"/>
      <c r="S28" s="64"/>
      <c r="T28" s="175"/>
      <c r="V28" s="331"/>
      <c r="W28" s="331"/>
      <c r="X28" s="331"/>
    </row>
    <row r="29" spans="1:24" s="42" customFormat="1" ht="21" hidden="1" customHeight="1" x14ac:dyDescent="0.15">
      <c r="A29" s="177"/>
      <c r="B29" s="673" t="s">
        <v>226</v>
      </c>
      <c r="C29" s="673"/>
      <c r="D29" s="153"/>
      <c r="E29" s="165">
        <v>0</v>
      </c>
      <c r="F29" s="577">
        <v>0</v>
      </c>
      <c r="G29" s="49"/>
      <c r="H29" s="159"/>
      <c r="I29" s="53"/>
      <c r="J29" s="53"/>
      <c r="K29" s="192"/>
      <c r="L29" s="53"/>
      <c r="M29" s="53"/>
      <c r="N29" s="52"/>
      <c r="O29" s="53"/>
      <c r="P29" s="53"/>
      <c r="Q29" s="53"/>
      <c r="R29" s="53"/>
      <c r="S29" s="53"/>
      <c r="T29" s="63"/>
      <c r="V29" s="331"/>
      <c r="W29" s="331"/>
      <c r="X29" s="331"/>
    </row>
    <row r="30" spans="1:24" s="42" customFormat="1" ht="21" hidden="1" customHeight="1" x14ac:dyDescent="0.15">
      <c r="A30" s="177"/>
      <c r="B30" s="177"/>
      <c r="C30" s="178" t="s">
        <v>227</v>
      </c>
      <c r="D30" s="156"/>
      <c r="E30" s="283">
        <v>0</v>
      </c>
      <c r="F30" s="579">
        <v>0</v>
      </c>
      <c r="G30" s="35"/>
      <c r="H30" s="36"/>
      <c r="I30" s="37"/>
      <c r="J30" s="37"/>
      <c r="K30" s="193"/>
      <c r="L30" s="39"/>
      <c r="M30" s="39"/>
      <c r="N30" s="38"/>
      <c r="O30" s="39"/>
      <c r="P30" s="39"/>
      <c r="Q30" s="39"/>
      <c r="R30" s="39"/>
      <c r="S30" s="39"/>
      <c r="T30" s="40"/>
      <c r="V30" s="331"/>
      <c r="W30" s="331"/>
      <c r="X30" s="331"/>
    </row>
    <row r="31" spans="1:24" s="42" customFormat="1" ht="21" hidden="1" customHeight="1" x14ac:dyDescent="0.15">
      <c r="A31" s="177"/>
      <c r="B31" s="177"/>
      <c r="C31" s="176"/>
      <c r="D31" s="212"/>
      <c r="E31" s="319">
        <v>0</v>
      </c>
      <c r="F31" s="578">
        <v>0</v>
      </c>
      <c r="G31" s="206"/>
      <c r="H31" s="24"/>
      <c r="I31" s="25"/>
      <c r="J31" s="25"/>
      <c r="K31" s="151"/>
      <c r="L31" s="27"/>
      <c r="M31" s="27"/>
      <c r="N31" s="65"/>
      <c r="O31" s="64"/>
      <c r="P31" s="64"/>
      <c r="Q31" s="64"/>
      <c r="R31" s="64"/>
      <c r="S31" s="64"/>
      <c r="T31" s="68"/>
      <c r="V31" s="331"/>
      <c r="W31" s="331"/>
      <c r="X31" s="331"/>
    </row>
    <row r="32" spans="1:24" s="42" customFormat="1" ht="21" hidden="1" customHeight="1" x14ac:dyDescent="0.15">
      <c r="A32" s="177"/>
      <c r="B32" s="177"/>
      <c r="C32" s="178" t="s">
        <v>228</v>
      </c>
      <c r="D32" s="156"/>
      <c r="E32" s="283">
        <v>0</v>
      </c>
      <c r="F32" s="579">
        <v>0</v>
      </c>
      <c r="G32" s="35"/>
      <c r="H32" s="36"/>
      <c r="I32" s="37"/>
      <c r="J32" s="39"/>
      <c r="K32" s="193"/>
      <c r="L32" s="39"/>
      <c r="M32" s="39"/>
      <c r="N32" s="69"/>
      <c r="O32" s="70"/>
      <c r="P32" s="70"/>
      <c r="Q32" s="70"/>
      <c r="R32" s="70"/>
      <c r="S32" s="70"/>
      <c r="T32" s="170"/>
      <c r="V32" s="331"/>
      <c r="W32" s="331"/>
      <c r="X32" s="331"/>
    </row>
    <row r="33" spans="1:24" s="42" customFormat="1" ht="21" hidden="1" customHeight="1" x14ac:dyDescent="0.15">
      <c r="A33" s="177"/>
      <c r="B33" s="177"/>
      <c r="C33" s="176"/>
      <c r="D33" s="212"/>
      <c r="E33" s="319">
        <v>0</v>
      </c>
      <c r="F33" s="578">
        <v>0</v>
      </c>
      <c r="G33" s="206"/>
      <c r="H33" s="24"/>
      <c r="I33" s="25"/>
      <c r="J33" s="25"/>
      <c r="K33" s="151"/>
      <c r="L33" s="27"/>
      <c r="M33" s="25"/>
      <c r="N33" s="26"/>
      <c r="O33" s="27"/>
      <c r="P33" s="27"/>
      <c r="Q33" s="27"/>
      <c r="R33" s="27"/>
      <c r="S33" s="64"/>
      <c r="T33" s="68"/>
      <c r="V33" s="331"/>
      <c r="W33" s="331"/>
      <c r="X33" s="331"/>
    </row>
    <row r="34" spans="1:24" s="42" customFormat="1" ht="21" hidden="1" customHeight="1" x14ac:dyDescent="0.15">
      <c r="A34" s="676" t="s">
        <v>229</v>
      </c>
      <c r="B34" s="677"/>
      <c r="C34" s="678"/>
      <c r="D34" s="200"/>
      <c r="E34" s="201">
        <v>0</v>
      </c>
      <c r="F34" s="587">
        <v>0</v>
      </c>
      <c r="G34" s="49"/>
      <c r="H34" s="50"/>
      <c r="I34" s="53"/>
      <c r="J34" s="51"/>
      <c r="K34" s="192"/>
      <c r="L34" s="53"/>
      <c r="M34" s="53"/>
      <c r="N34" s="52"/>
      <c r="O34" s="53"/>
      <c r="P34" s="53"/>
      <c r="Q34" s="53"/>
      <c r="R34" s="53"/>
      <c r="S34" s="53"/>
      <c r="T34" s="54"/>
      <c r="V34" s="331"/>
      <c r="W34" s="331"/>
      <c r="X34" s="331"/>
    </row>
    <row r="35" spans="1:24" s="42" customFormat="1" ht="21" hidden="1" customHeight="1" x14ac:dyDescent="0.15">
      <c r="A35" s="181"/>
      <c r="B35" s="676" t="s">
        <v>230</v>
      </c>
      <c r="C35" s="678"/>
      <c r="D35" s="153"/>
      <c r="E35" s="164">
        <v>0</v>
      </c>
      <c r="F35" s="580">
        <v>0</v>
      </c>
      <c r="G35" s="29"/>
      <c r="H35" s="30"/>
      <c r="I35" s="31"/>
      <c r="J35" s="31"/>
      <c r="K35" s="191"/>
      <c r="L35" s="33"/>
      <c r="M35" s="33"/>
      <c r="N35" s="32"/>
      <c r="O35" s="33"/>
      <c r="P35" s="33"/>
      <c r="Q35" s="33"/>
      <c r="R35" s="33"/>
      <c r="S35" s="33"/>
      <c r="T35" s="34"/>
      <c r="V35" s="331"/>
      <c r="W35" s="331"/>
      <c r="X35" s="331"/>
    </row>
    <row r="36" spans="1:24" s="42" customFormat="1" ht="21" hidden="1" customHeight="1" x14ac:dyDescent="0.15">
      <c r="A36" s="181"/>
      <c r="B36" s="181"/>
      <c r="C36" s="176" t="s">
        <v>231</v>
      </c>
      <c r="D36" s="212"/>
      <c r="E36" s="319">
        <v>0</v>
      </c>
      <c r="F36" s="578">
        <v>0</v>
      </c>
      <c r="G36" s="206"/>
      <c r="H36" s="24"/>
      <c r="I36" s="25"/>
      <c r="J36" s="25"/>
      <c r="K36" s="151"/>
      <c r="L36" s="27"/>
      <c r="M36" s="27"/>
      <c r="N36" s="26"/>
      <c r="O36" s="27"/>
      <c r="P36" s="27"/>
      <c r="Q36" s="27"/>
      <c r="R36" s="27"/>
      <c r="S36" s="27"/>
      <c r="T36" s="28"/>
      <c r="V36" s="331"/>
      <c r="W36" s="331"/>
      <c r="X36" s="331"/>
    </row>
    <row r="37" spans="1:24" s="42" customFormat="1" ht="21" hidden="1" customHeight="1" x14ac:dyDescent="0.15">
      <c r="A37" s="181"/>
      <c r="B37" s="181"/>
      <c r="C37" s="176"/>
      <c r="D37" s="212"/>
      <c r="E37" s="319">
        <v>0</v>
      </c>
      <c r="F37" s="578">
        <v>0</v>
      </c>
      <c r="G37" s="206"/>
      <c r="H37" s="24"/>
      <c r="I37" s="25"/>
      <c r="J37" s="25"/>
      <c r="K37" s="151"/>
      <c r="L37" s="27"/>
      <c r="M37" s="27"/>
      <c r="N37" s="26"/>
      <c r="O37" s="27"/>
      <c r="P37" s="27"/>
      <c r="Q37" s="27"/>
      <c r="R37" s="27"/>
      <c r="S37" s="27"/>
      <c r="T37" s="28"/>
      <c r="V37" s="331"/>
      <c r="W37" s="331"/>
      <c r="X37" s="331"/>
    </row>
    <row r="38" spans="1:24" s="42" customFormat="1" ht="21" hidden="1" customHeight="1" x14ac:dyDescent="0.15">
      <c r="A38" s="177"/>
      <c r="B38" s="177"/>
      <c r="C38" s="178" t="s">
        <v>232</v>
      </c>
      <c r="D38" s="156"/>
      <c r="E38" s="283">
        <v>0</v>
      </c>
      <c r="F38" s="579">
        <v>0</v>
      </c>
      <c r="G38" s="35"/>
      <c r="H38" s="36"/>
      <c r="I38" s="37"/>
      <c r="J38" s="37"/>
      <c r="K38" s="193"/>
      <c r="L38" s="39"/>
      <c r="M38" s="39"/>
      <c r="N38" s="38"/>
      <c r="O38" s="39"/>
      <c r="P38" s="39"/>
      <c r="Q38" s="39"/>
      <c r="R38" s="39"/>
      <c r="S38" s="39"/>
      <c r="T38" s="40"/>
      <c r="V38" s="331"/>
      <c r="W38" s="331"/>
      <c r="X38" s="331"/>
    </row>
    <row r="39" spans="1:24" s="42" customFormat="1" ht="21" hidden="1" customHeight="1" x14ac:dyDescent="0.15">
      <c r="A39" s="177"/>
      <c r="B39" s="177"/>
      <c r="C39" s="176"/>
      <c r="D39" s="212"/>
      <c r="E39" s="319">
        <v>0</v>
      </c>
      <c r="F39" s="578">
        <v>0</v>
      </c>
      <c r="G39" s="206"/>
      <c r="H39" s="24"/>
      <c r="I39" s="25"/>
      <c r="J39" s="25"/>
      <c r="K39" s="151"/>
      <c r="L39" s="27"/>
      <c r="M39" s="27"/>
      <c r="N39" s="26"/>
      <c r="O39" s="27"/>
      <c r="P39" s="27"/>
      <c r="Q39" s="27"/>
      <c r="R39" s="27"/>
      <c r="S39" s="27"/>
      <c r="T39" s="28"/>
      <c r="V39" s="331"/>
      <c r="W39" s="331"/>
      <c r="X39" s="331"/>
    </row>
    <row r="40" spans="1:24" s="42" customFormat="1" ht="21" hidden="1" customHeight="1" x14ac:dyDescent="0.15">
      <c r="A40" s="177"/>
      <c r="B40" s="177"/>
      <c r="C40" s="178" t="s">
        <v>233</v>
      </c>
      <c r="D40" s="156"/>
      <c r="E40" s="283">
        <v>0</v>
      </c>
      <c r="F40" s="579">
        <v>0</v>
      </c>
      <c r="G40" s="35"/>
      <c r="H40" s="36"/>
      <c r="I40" s="37"/>
      <c r="J40" s="37"/>
      <c r="K40" s="193"/>
      <c r="L40" s="39"/>
      <c r="M40" s="39"/>
      <c r="N40" s="38"/>
      <c r="O40" s="39"/>
      <c r="P40" s="39"/>
      <c r="Q40" s="39"/>
      <c r="R40" s="39"/>
      <c r="S40" s="39"/>
      <c r="T40" s="40"/>
      <c r="V40" s="331"/>
      <c r="W40" s="331"/>
      <c r="X40" s="331"/>
    </row>
    <row r="41" spans="1:24" s="42" customFormat="1" ht="21" hidden="1" customHeight="1" x14ac:dyDescent="0.15">
      <c r="A41" s="177"/>
      <c r="B41" s="177"/>
      <c r="C41" s="176"/>
      <c r="D41" s="212"/>
      <c r="E41" s="319">
        <v>0</v>
      </c>
      <c r="F41" s="578">
        <v>0</v>
      </c>
      <c r="G41" s="206"/>
      <c r="H41" s="24"/>
      <c r="I41" s="25"/>
      <c r="J41" s="25"/>
      <c r="K41" s="151"/>
      <c r="L41" s="27"/>
      <c r="M41" s="27"/>
      <c r="N41" s="26"/>
      <c r="O41" s="27"/>
      <c r="P41" s="27"/>
      <c r="Q41" s="27"/>
      <c r="R41" s="27"/>
      <c r="S41" s="27"/>
      <c r="T41" s="28"/>
      <c r="V41" s="331"/>
      <c r="W41" s="331"/>
      <c r="X41" s="331"/>
    </row>
    <row r="42" spans="1:24" s="42" customFormat="1" ht="21" customHeight="1" x14ac:dyDescent="0.15">
      <c r="A42" s="676" t="s">
        <v>234</v>
      </c>
      <c r="B42" s="677"/>
      <c r="C42" s="678"/>
      <c r="D42" s="515">
        <f>SUM(E42:F42)</f>
        <v>52211</v>
      </c>
      <c r="E42" s="201">
        <f>E43</f>
        <v>49794</v>
      </c>
      <c r="F42" s="587">
        <f>F43</f>
        <v>2417</v>
      </c>
      <c r="G42" s="49"/>
      <c r="H42" s="50"/>
      <c r="I42" s="51"/>
      <c r="J42" s="51"/>
      <c r="K42" s="192"/>
      <c r="L42" s="53"/>
      <c r="M42" s="53"/>
      <c r="N42" s="52"/>
      <c r="O42" s="53"/>
      <c r="P42" s="53"/>
      <c r="Q42" s="53"/>
      <c r="R42" s="53"/>
      <c r="S42" s="53"/>
      <c r="T42" s="172"/>
      <c r="V42" s="331"/>
      <c r="W42" s="331"/>
      <c r="X42" s="331"/>
    </row>
    <row r="43" spans="1:24" s="42" customFormat="1" ht="21" customHeight="1" x14ac:dyDescent="0.15">
      <c r="A43" s="181"/>
      <c r="B43" s="676" t="s">
        <v>255</v>
      </c>
      <c r="C43" s="678"/>
      <c r="D43" s="551">
        <f>SUM(E43:F43)</f>
        <v>52211</v>
      </c>
      <c r="E43" s="165">
        <f>SUM(E44,E82,E92)</f>
        <v>49794</v>
      </c>
      <c r="F43" s="165">
        <f>SUM(F44,F82,F92)</f>
        <v>2417</v>
      </c>
      <c r="G43" s="49"/>
      <c r="H43" s="50"/>
      <c r="I43" s="51"/>
      <c r="J43" s="51"/>
      <c r="K43" s="192"/>
      <c r="L43" s="53"/>
      <c r="M43" s="53"/>
      <c r="N43" s="52"/>
      <c r="O43" s="53"/>
      <c r="P43" s="33"/>
      <c r="Q43" s="33"/>
      <c r="R43" s="33"/>
      <c r="S43" s="33"/>
      <c r="T43" s="160"/>
      <c r="V43" s="331"/>
      <c r="W43" s="331"/>
      <c r="X43" s="331"/>
    </row>
    <row r="44" spans="1:24" s="42" customFormat="1" ht="21" customHeight="1" x14ac:dyDescent="0.15">
      <c r="A44" s="181"/>
      <c r="B44" s="182"/>
      <c r="C44" s="183" t="s">
        <v>744</v>
      </c>
      <c r="D44" s="550">
        <f>SUM(E44:F44)</f>
        <v>38357</v>
      </c>
      <c r="E44" s="283">
        <f>SUM(E45:E81)</f>
        <v>38140</v>
      </c>
      <c r="F44" s="283">
        <f>SUM(F45:F81)</f>
        <v>217</v>
      </c>
      <c r="G44" s="35"/>
      <c r="H44" s="36"/>
      <c r="I44" s="37"/>
      <c r="J44" s="37"/>
      <c r="K44" s="193"/>
      <c r="L44" s="39"/>
      <c r="M44" s="39"/>
      <c r="N44" s="38"/>
      <c r="O44" s="39"/>
      <c r="P44" s="39"/>
      <c r="Q44" s="39"/>
      <c r="R44" s="39"/>
      <c r="S44" s="39"/>
      <c r="T44" s="158">
        <f>SUM(T45,T49,T53,T57,T62,T69,T74,T78)</f>
        <v>38356764</v>
      </c>
      <c r="V44" s="331"/>
      <c r="W44" s="331"/>
      <c r="X44" s="331"/>
    </row>
    <row r="45" spans="1:24" s="42" customFormat="1" ht="21" customHeight="1" x14ac:dyDescent="0.15">
      <c r="A45" s="181"/>
      <c r="B45" s="181"/>
      <c r="C45" s="184"/>
      <c r="D45" s="419"/>
      <c r="E45" s="319">
        <v>500</v>
      </c>
      <c r="F45" s="578">
        <v>0</v>
      </c>
      <c r="G45" s="395" t="s">
        <v>584</v>
      </c>
      <c r="H45" s="396"/>
      <c r="I45" s="397"/>
      <c r="J45" s="397"/>
      <c r="K45" s="403"/>
      <c r="L45" s="399"/>
      <c r="M45" s="399"/>
      <c r="N45" s="398"/>
      <c r="O45" s="399"/>
      <c r="P45" s="399"/>
      <c r="Q45" s="399"/>
      <c r="R45" s="399"/>
      <c r="S45" s="399"/>
      <c r="T45" s="405">
        <f>SUM(T46:T47)</f>
        <v>500000</v>
      </c>
      <c r="U45" s="42">
        <v>500000</v>
      </c>
      <c r="V45" s="331"/>
      <c r="W45" s="331"/>
      <c r="X45" s="331"/>
    </row>
    <row r="46" spans="1:24" s="42" customFormat="1" ht="21" customHeight="1" x14ac:dyDescent="0.15">
      <c r="A46" s="181"/>
      <c r="B46" s="181"/>
      <c r="C46" s="184"/>
      <c r="D46" s="212"/>
      <c r="E46" s="319">
        <v>0</v>
      </c>
      <c r="F46" s="578">
        <v>0</v>
      </c>
      <c r="G46" s="395" t="s">
        <v>585</v>
      </c>
      <c r="H46" s="396">
        <v>20000</v>
      </c>
      <c r="I46" s="397" t="s">
        <v>8</v>
      </c>
      <c r="J46" s="397" t="s">
        <v>136</v>
      </c>
      <c r="K46" s="403">
        <v>20</v>
      </c>
      <c r="L46" s="399" t="s">
        <v>278</v>
      </c>
      <c r="M46" s="397" t="s">
        <v>136</v>
      </c>
      <c r="N46" s="398">
        <v>1</v>
      </c>
      <c r="O46" s="399" t="s">
        <v>279</v>
      </c>
      <c r="P46" s="399"/>
      <c r="Q46" s="399"/>
      <c r="R46" s="399"/>
      <c r="S46" s="399" t="s">
        <v>0</v>
      </c>
      <c r="T46" s="400">
        <f>H46*K46*N46</f>
        <v>400000</v>
      </c>
      <c r="V46" s="331"/>
      <c r="W46" s="331"/>
      <c r="X46" s="331"/>
    </row>
    <row r="47" spans="1:24" s="42" customFormat="1" ht="21" customHeight="1" x14ac:dyDescent="0.15">
      <c r="A47" s="181"/>
      <c r="B47" s="181"/>
      <c r="C47" s="184"/>
      <c r="D47" s="212"/>
      <c r="E47" s="319">
        <v>0</v>
      </c>
      <c r="F47" s="578">
        <v>0</v>
      </c>
      <c r="G47" s="395" t="s">
        <v>586</v>
      </c>
      <c r="H47" s="396">
        <v>100000</v>
      </c>
      <c r="I47" s="397" t="s">
        <v>8</v>
      </c>
      <c r="J47" s="397" t="s">
        <v>136</v>
      </c>
      <c r="K47" s="403">
        <v>1</v>
      </c>
      <c r="L47" s="399" t="s">
        <v>279</v>
      </c>
      <c r="M47" s="397"/>
      <c r="N47" s="398"/>
      <c r="O47" s="399"/>
      <c r="P47" s="399"/>
      <c r="Q47" s="399"/>
      <c r="R47" s="399"/>
      <c r="S47" s="399" t="s">
        <v>0</v>
      </c>
      <c r="T47" s="400">
        <f>H47*K47</f>
        <v>100000</v>
      </c>
      <c r="V47" s="331"/>
      <c r="W47" s="331"/>
      <c r="X47" s="331"/>
    </row>
    <row r="48" spans="1:24" s="42" customFormat="1" ht="21" customHeight="1" x14ac:dyDescent="0.15">
      <c r="A48" s="181"/>
      <c r="B48" s="181"/>
      <c r="C48" s="184"/>
      <c r="D48" s="212"/>
      <c r="E48" s="319">
        <v>0</v>
      </c>
      <c r="F48" s="578">
        <v>0</v>
      </c>
      <c r="G48" s="395"/>
      <c r="H48" s="396"/>
      <c r="I48" s="397"/>
      <c r="J48" s="397"/>
      <c r="K48" s="403"/>
      <c r="L48" s="399"/>
      <c r="M48" s="397"/>
      <c r="N48" s="398"/>
      <c r="O48" s="399"/>
      <c r="P48" s="399"/>
      <c r="Q48" s="399"/>
      <c r="R48" s="399"/>
      <c r="S48" s="399"/>
      <c r="T48" s="400"/>
      <c r="V48" s="331"/>
      <c r="W48" s="331"/>
      <c r="X48" s="331"/>
    </row>
    <row r="49" spans="1:24" s="42" customFormat="1" ht="21" customHeight="1" x14ac:dyDescent="0.15">
      <c r="A49" s="181"/>
      <c r="B49" s="181"/>
      <c r="C49" s="184"/>
      <c r="D49" s="212"/>
      <c r="E49" s="319">
        <v>500</v>
      </c>
      <c r="F49" s="578">
        <v>0</v>
      </c>
      <c r="G49" s="395" t="s">
        <v>587</v>
      </c>
      <c r="H49" s="396"/>
      <c r="I49" s="397"/>
      <c r="J49" s="397"/>
      <c r="K49" s="403"/>
      <c r="L49" s="399"/>
      <c r="M49" s="397"/>
      <c r="N49" s="398"/>
      <c r="O49" s="399"/>
      <c r="P49" s="399"/>
      <c r="Q49" s="399"/>
      <c r="R49" s="399"/>
      <c r="S49" s="399"/>
      <c r="T49" s="405">
        <f>SUM(T50:T51)</f>
        <v>500000</v>
      </c>
      <c r="U49" s="42">
        <v>500000</v>
      </c>
      <c r="V49" s="331"/>
      <c r="W49" s="331"/>
      <c r="X49" s="331"/>
    </row>
    <row r="50" spans="1:24" s="211" customFormat="1" ht="21" customHeight="1" x14ac:dyDescent="0.15">
      <c r="A50" s="181"/>
      <c r="B50" s="181"/>
      <c r="C50" s="184"/>
      <c r="D50" s="212"/>
      <c r="E50" s="319">
        <v>0</v>
      </c>
      <c r="F50" s="578">
        <v>0</v>
      </c>
      <c r="G50" s="395" t="s">
        <v>585</v>
      </c>
      <c r="H50" s="396">
        <v>20000</v>
      </c>
      <c r="I50" s="397" t="s">
        <v>8</v>
      </c>
      <c r="J50" s="397" t="s">
        <v>136</v>
      </c>
      <c r="K50" s="403">
        <v>20</v>
      </c>
      <c r="L50" s="399" t="s">
        <v>278</v>
      </c>
      <c r="M50" s="397" t="s">
        <v>136</v>
      </c>
      <c r="N50" s="398">
        <v>1</v>
      </c>
      <c r="O50" s="399" t="s">
        <v>279</v>
      </c>
      <c r="P50" s="399"/>
      <c r="Q50" s="399"/>
      <c r="R50" s="399"/>
      <c r="S50" s="399" t="s">
        <v>0</v>
      </c>
      <c r="T50" s="400">
        <f>H50*K50*N50</f>
        <v>400000</v>
      </c>
      <c r="V50" s="331"/>
      <c r="W50" s="331"/>
      <c r="X50" s="331"/>
    </row>
    <row r="51" spans="1:24" s="211" customFormat="1" ht="21" customHeight="1" x14ac:dyDescent="0.15">
      <c r="A51" s="181"/>
      <c r="B51" s="181"/>
      <c r="C51" s="184"/>
      <c r="D51" s="212"/>
      <c r="E51" s="319">
        <v>0</v>
      </c>
      <c r="F51" s="578">
        <v>0</v>
      </c>
      <c r="G51" s="395" t="s">
        <v>586</v>
      </c>
      <c r="H51" s="396">
        <v>100000</v>
      </c>
      <c r="I51" s="397" t="s">
        <v>8</v>
      </c>
      <c r="J51" s="397" t="s">
        <v>136</v>
      </c>
      <c r="K51" s="403">
        <v>1</v>
      </c>
      <c r="L51" s="399" t="s">
        <v>279</v>
      </c>
      <c r="M51" s="397"/>
      <c r="N51" s="398"/>
      <c r="O51" s="399"/>
      <c r="P51" s="399"/>
      <c r="Q51" s="399"/>
      <c r="R51" s="399"/>
      <c r="S51" s="399" t="s">
        <v>0</v>
      </c>
      <c r="T51" s="400">
        <f>H51*K51</f>
        <v>100000</v>
      </c>
      <c r="V51" s="331"/>
      <c r="W51" s="331"/>
      <c r="X51" s="331"/>
    </row>
    <row r="52" spans="1:24" s="211" customFormat="1" ht="21" customHeight="1" x14ac:dyDescent="0.15">
      <c r="A52" s="181"/>
      <c r="B52" s="181"/>
      <c r="C52" s="184"/>
      <c r="D52" s="212"/>
      <c r="E52" s="319">
        <v>0</v>
      </c>
      <c r="F52" s="578">
        <v>0</v>
      </c>
      <c r="G52" s="395"/>
      <c r="H52" s="396"/>
      <c r="I52" s="397"/>
      <c r="J52" s="397"/>
      <c r="K52" s="403"/>
      <c r="L52" s="399"/>
      <c r="M52" s="397"/>
      <c r="N52" s="398"/>
      <c r="O52" s="399"/>
      <c r="P52" s="399"/>
      <c r="Q52" s="399"/>
      <c r="R52" s="399"/>
      <c r="S52" s="399"/>
      <c r="T52" s="400"/>
      <c r="V52" s="331"/>
      <c r="W52" s="331"/>
      <c r="X52" s="331"/>
    </row>
    <row r="53" spans="1:24" s="211" customFormat="1" ht="21" customHeight="1" x14ac:dyDescent="0.15">
      <c r="A53" s="181"/>
      <c r="B53" s="181"/>
      <c r="C53" s="184"/>
      <c r="D53" s="212"/>
      <c r="E53" s="319">
        <v>1600</v>
      </c>
      <c r="F53" s="578">
        <v>0</v>
      </c>
      <c r="G53" s="395" t="s">
        <v>588</v>
      </c>
      <c r="H53" s="396"/>
      <c r="I53" s="397"/>
      <c r="J53" s="397"/>
      <c r="K53" s="403"/>
      <c r="L53" s="399"/>
      <c r="M53" s="397"/>
      <c r="N53" s="398"/>
      <c r="O53" s="399"/>
      <c r="P53" s="399"/>
      <c r="Q53" s="399"/>
      <c r="R53" s="399"/>
      <c r="S53" s="399"/>
      <c r="T53" s="405">
        <f>SUM(T54:T55)</f>
        <v>1600000</v>
      </c>
      <c r="U53" s="211">
        <v>1600000</v>
      </c>
      <c r="V53" s="331"/>
      <c r="W53" s="331"/>
      <c r="X53" s="331"/>
    </row>
    <row r="54" spans="1:24" s="211" customFormat="1" ht="21" customHeight="1" x14ac:dyDescent="0.15">
      <c r="A54" s="181"/>
      <c r="B54" s="181"/>
      <c r="C54" s="184"/>
      <c r="D54" s="212"/>
      <c r="E54" s="319">
        <v>0</v>
      </c>
      <c r="F54" s="578">
        <v>0</v>
      </c>
      <c r="G54" s="395" t="s">
        <v>585</v>
      </c>
      <c r="H54" s="396">
        <v>20000</v>
      </c>
      <c r="I54" s="397" t="s">
        <v>8</v>
      </c>
      <c r="J54" s="397" t="s">
        <v>136</v>
      </c>
      <c r="K54" s="403">
        <v>70</v>
      </c>
      <c r="L54" s="399" t="s">
        <v>278</v>
      </c>
      <c r="M54" s="397" t="s">
        <v>136</v>
      </c>
      <c r="N54" s="398">
        <v>1</v>
      </c>
      <c r="O54" s="399" t="s">
        <v>279</v>
      </c>
      <c r="P54" s="399"/>
      <c r="Q54" s="399"/>
      <c r="R54" s="399"/>
      <c r="S54" s="399" t="s">
        <v>0</v>
      </c>
      <c r="T54" s="400">
        <f>H54*K54*N54</f>
        <v>1400000</v>
      </c>
      <c r="V54" s="331"/>
      <c r="W54" s="331"/>
      <c r="X54" s="331"/>
    </row>
    <row r="55" spans="1:24" s="211" customFormat="1" ht="21" customHeight="1" x14ac:dyDescent="0.15">
      <c r="A55" s="181"/>
      <c r="B55" s="181"/>
      <c r="C55" s="184"/>
      <c r="D55" s="212"/>
      <c r="E55" s="319">
        <v>0</v>
      </c>
      <c r="F55" s="578">
        <v>0</v>
      </c>
      <c r="G55" s="395" t="s">
        <v>586</v>
      </c>
      <c r="H55" s="396">
        <v>200000</v>
      </c>
      <c r="I55" s="397" t="s">
        <v>8</v>
      </c>
      <c r="J55" s="397" t="s">
        <v>136</v>
      </c>
      <c r="K55" s="403">
        <v>1</v>
      </c>
      <c r="L55" s="399" t="s">
        <v>279</v>
      </c>
      <c r="M55" s="397"/>
      <c r="N55" s="398"/>
      <c r="O55" s="399"/>
      <c r="P55" s="399"/>
      <c r="Q55" s="399"/>
      <c r="R55" s="399"/>
      <c r="S55" s="399" t="s">
        <v>0</v>
      </c>
      <c r="T55" s="400">
        <f>H55*K55</f>
        <v>200000</v>
      </c>
      <c r="V55" s="331"/>
      <c r="W55" s="331"/>
      <c r="X55" s="331"/>
    </row>
    <row r="56" spans="1:24" s="42" customFormat="1" ht="21" customHeight="1" x14ac:dyDescent="0.15">
      <c r="A56" s="181"/>
      <c r="B56" s="181"/>
      <c r="C56" s="184"/>
      <c r="D56" s="212"/>
      <c r="E56" s="319">
        <v>0</v>
      </c>
      <c r="F56" s="578">
        <v>0</v>
      </c>
      <c r="G56" s="395"/>
      <c r="H56" s="396"/>
      <c r="I56" s="397"/>
      <c r="J56" s="397"/>
      <c r="K56" s="403"/>
      <c r="L56" s="399"/>
      <c r="M56" s="399"/>
      <c r="N56" s="398"/>
      <c r="O56" s="399"/>
      <c r="P56" s="399"/>
      <c r="Q56" s="399"/>
      <c r="R56" s="399"/>
      <c r="S56" s="399"/>
      <c r="T56" s="405"/>
      <c r="V56" s="331"/>
      <c r="W56" s="331"/>
      <c r="X56" s="331"/>
    </row>
    <row r="57" spans="1:24" s="42" customFormat="1" ht="21" customHeight="1" x14ac:dyDescent="0.15">
      <c r="A57" s="181"/>
      <c r="B57" s="181"/>
      <c r="C57" s="184"/>
      <c r="D57" s="212"/>
      <c r="E57" s="319">
        <v>4100</v>
      </c>
      <c r="F57" s="578">
        <v>0</v>
      </c>
      <c r="G57" s="395" t="s">
        <v>589</v>
      </c>
      <c r="H57" s="396"/>
      <c r="I57" s="397"/>
      <c r="J57" s="397"/>
      <c r="K57" s="403"/>
      <c r="L57" s="399"/>
      <c r="M57" s="399"/>
      <c r="N57" s="398"/>
      <c r="O57" s="399"/>
      <c r="P57" s="399"/>
      <c r="Q57" s="399"/>
      <c r="R57" s="399"/>
      <c r="S57" s="399"/>
      <c r="T57" s="405">
        <f>SUM(T58:T60)</f>
        <v>4100000</v>
      </c>
      <c r="U57" s="42">
        <v>4100000</v>
      </c>
      <c r="V57" s="331"/>
      <c r="W57" s="331"/>
      <c r="X57" s="331"/>
    </row>
    <row r="58" spans="1:24" s="42" customFormat="1" ht="21" customHeight="1" x14ac:dyDescent="0.15">
      <c r="A58" s="181"/>
      <c r="B58" s="181"/>
      <c r="C58" s="184"/>
      <c r="D58" s="212"/>
      <c r="E58" s="319">
        <v>0</v>
      </c>
      <c r="F58" s="578">
        <v>0</v>
      </c>
      <c r="G58" s="395" t="s">
        <v>590</v>
      </c>
      <c r="H58" s="396">
        <v>50000</v>
      </c>
      <c r="I58" s="397" t="s">
        <v>8</v>
      </c>
      <c r="J58" s="397" t="s">
        <v>136</v>
      </c>
      <c r="K58" s="403">
        <v>1</v>
      </c>
      <c r="L58" s="399" t="s">
        <v>279</v>
      </c>
      <c r="M58" s="399"/>
      <c r="N58" s="398"/>
      <c r="O58" s="399"/>
      <c r="P58" s="399"/>
      <c r="Q58" s="399"/>
      <c r="R58" s="399"/>
      <c r="S58" s="399" t="s">
        <v>0</v>
      </c>
      <c r="T58" s="400">
        <f>H58*K58</f>
        <v>50000</v>
      </c>
      <c r="V58" s="331"/>
      <c r="W58" s="331"/>
      <c r="X58" s="331"/>
    </row>
    <row r="59" spans="1:24" s="42" customFormat="1" ht="21" customHeight="1" x14ac:dyDescent="0.15">
      <c r="A59" s="181"/>
      <c r="B59" s="181"/>
      <c r="C59" s="184"/>
      <c r="D59" s="212"/>
      <c r="E59" s="319">
        <v>0</v>
      </c>
      <c r="F59" s="578">
        <v>0</v>
      </c>
      <c r="G59" s="395" t="s">
        <v>591</v>
      </c>
      <c r="H59" s="396">
        <v>100000</v>
      </c>
      <c r="I59" s="397" t="s">
        <v>8</v>
      </c>
      <c r="J59" s="397" t="s">
        <v>136</v>
      </c>
      <c r="K59" s="403">
        <v>34</v>
      </c>
      <c r="L59" s="399" t="s">
        <v>278</v>
      </c>
      <c r="M59" s="397" t="s">
        <v>136</v>
      </c>
      <c r="N59" s="398">
        <v>1</v>
      </c>
      <c r="O59" s="399" t="s">
        <v>279</v>
      </c>
      <c r="P59" s="399"/>
      <c r="Q59" s="399"/>
      <c r="R59" s="399"/>
      <c r="S59" s="399" t="s">
        <v>0</v>
      </c>
      <c r="T59" s="400">
        <f>H59*K59*N59</f>
        <v>3400000</v>
      </c>
      <c r="V59" s="331"/>
      <c r="W59" s="331"/>
      <c r="X59" s="331"/>
    </row>
    <row r="60" spans="1:24" s="42" customFormat="1" ht="21" customHeight="1" x14ac:dyDescent="0.15">
      <c r="A60" s="181"/>
      <c r="B60" s="181"/>
      <c r="C60" s="184"/>
      <c r="D60" s="212"/>
      <c r="E60" s="319">
        <v>0</v>
      </c>
      <c r="F60" s="578">
        <v>0</v>
      </c>
      <c r="G60" s="395" t="s">
        <v>592</v>
      </c>
      <c r="H60" s="396">
        <v>650000</v>
      </c>
      <c r="I60" s="397" t="s">
        <v>8</v>
      </c>
      <c r="J60" s="397" t="s">
        <v>136</v>
      </c>
      <c r="K60" s="403">
        <v>1</v>
      </c>
      <c r="L60" s="399" t="s">
        <v>279</v>
      </c>
      <c r="M60" s="399"/>
      <c r="N60" s="398"/>
      <c r="O60" s="399"/>
      <c r="P60" s="399"/>
      <c r="Q60" s="399"/>
      <c r="R60" s="399"/>
      <c r="S60" s="399" t="s">
        <v>0</v>
      </c>
      <c r="T60" s="400">
        <f>H60*K60</f>
        <v>650000</v>
      </c>
      <c r="V60" s="331"/>
      <c r="W60" s="331"/>
      <c r="X60" s="331"/>
    </row>
    <row r="61" spans="1:24" s="42" customFormat="1" ht="21" customHeight="1" x14ac:dyDescent="0.15">
      <c r="A61" s="181"/>
      <c r="B61" s="181"/>
      <c r="C61" s="184"/>
      <c r="D61" s="212"/>
      <c r="E61" s="319">
        <v>0</v>
      </c>
      <c r="F61" s="578">
        <v>0</v>
      </c>
      <c r="G61" s="395"/>
      <c r="H61" s="396"/>
      <c r="I61" s="397"/>
      <c r="J61" s="397"/>
      <c r="K61" s="403"/>
      <c r="L61" s="399"/>
      <c r="M61" s="399"/>
      <c r="N61" s="398"/>
      <c r="O61" s="399"/>
      <c r="P61" s="399"/>
      <c r="Q61" s="399"/>
      <c r="R61" s="399"/>
      <c r="S61" s="399"/>
      <c r="T61" s="400"/>
      <c r="V61" s="331"/>
      <c r="W61" s="331"/>
      <c r="X61" s="331"/>
    </row>
    <row r="62" spans="1:24" s="42" customFormat="1" ht="21" customHeight="1" x14ac:dyDescent="0.15">
      <c r="A62" s="181"/>
      <c r="B62" s="181"/>
      <c r="C62" s="184"/>
      <c r="D62" s="212"/>
      <c r="E62" s="319">
        <v>1400</v>
      </c>
      <c r="F62" s="578">
        <v>0</v>
      </c>
      <c r="G62" s="395" t="s">
        <v>593</v>
      </c>
      <c r="H62" s="396"/>
      <c r="I62" s="397"/>
      <c r="J62" s="397"/>
      <c r="K62" s="403"/>
      <c r="L62" s="399"/>
      <c r="M62" s="399"/>
      <c r="N62" s="398"/>
      <c r="O62" s="399"/>
      <c r="P62" s="399"/>
      <c r="Q62" s="399"/>
      <c r="R62" s="399"/>
      <c r="S62" s="399"/>
      <c r="T62" s="405">
        <v>1400000</v>
      </c>
      <c r="U62" s="42">
        <v>1400000</v>
      </c>
      <c r="V62" s="331"/>
      <c r="W62" s="331"/>
      <c r="X62" s="331"/>
    </row>
    <row r="63" spans="1:24" s="42" customFormat="1" ht="21" customHeight="1" x14ac:dyDescent="0.15">
      <c r="A63" s="181"/>
      <c r="B63" s="181"/>
      <c r="C63" s="184"/>
      <c r="D63" s="212"/>
      <c r="E63" s="319">
        <v>0</v>
      </c>
      <c r="F63" s="578">
        <v>0</v>
      </c>
      <c r="G63" s="395" t="s">
        <v>590</v>
      </c>
      <c r="H63" s="396">
        <v>50000</v>
      </c>
      <c r="I63" s="397" t="s">
        <v>8</v>
      </c>
      <c r="J63" s="397" t="s">
        <v>136</v>
      </c>
      <c r="K63" s="403">
        <v>1</v>
      </c>
      <c r="L63" s="399" t="s">
        <v>279</v>
      </c>
      <c r="M63" s="399"/>
      <c r="N63" s="398"/>
      <c r="O63" s="399"/>
      <c r="P63" s="399"/>
      <c r="Q63" s="399"/>
      <c r="R63" s="399"/>
      <c r="S63" s="399" t="s">
        <v>0</v>
      </c>
      <c r="T63" s="400">
        <f>H63*K63</f>
        <v>50000</v>
      </c>
      <c r="V63" s="331"/>
      <c r="W63" s="331"/>
      <c r="X63" s="331"/>
    </row>
    <row r="64" spans="1:24" s="42" customFormat="1" ht="21" customHeight="1" x14ac:dyDescent="0.15">
      <c r="A64" s="181"/>
      <c r="B64" s="181"/>
      <c r="C64" s="184"/>
      <c r="D64" s="212"/>
      <c r="E64" s="319">
        <v>0</v>
      </c>
      <c r="F64" s="578">
        <v>0</v>
      </c>
      <c r="G64" s="395" t="s">
        <v>594</v>
      </c>
      <c r="H64" s="396">
        <v>20000</v>
      </c>
      <c r="I64" s="397" t="s">
        <v>8</v>
      </c>
      <c r="J64" s="397" t="s">
        <v>136</v>
      </c>
      <c r="K64" s="403">
        <v>30</v>
      </c>
      <c r="L64" s="399" t="s">
        <v>278</v>
      </c>
      <c r="M64" s="399"/>
      <c r="N64" s="398"/>
      <c r="O64" s="399"/>
      <c r="P64" s="399"/>
      <c r="Q64" s="399"/>
      <c r="R64" s="399"/>
      <c r="S64" s="399" t="s">
        <v>0</v>
      </c>
      <c r="T64" s="435">
        <f t="shared" ref="T64:T67" si="1">H64*K64</f>
        <v>600000</v>
      </c>
      <c r="V64" s="331"/>
      <c r="W64" s="331"/>
      <c r="X64" s="331"/>
    </row>
    <row r="65" spans="1:24" s="42" customFormat="1" ht="21" customHeight="1" x14ac:dyDescent="0.15">
      <c r="A65" s="181"/>
      <c r="B65" s="181"/>
      <c r="C65" s="184"/>
      <c r="D65" s="212"/>
      <c r="E65" s="319">
        <v>0</v>
      </c>
      <c r="F65" s="578">
        <v>0</v>
      </c>
      <c r="G65" s="395" t="s">
        <v>595</v>
      </c>
      <c r="H65" s="396">
        <v>10000</v>
      </c>
      <c r="I65" s="397" t="s">
        <v>8</v>
      </c>
      <c r="J65" s="397" t="s">
        <v>136</v>
      </c>
      <c r="K65" s="403">
        <v>30</v>
      </c>
      <c r="L65" s="399" t="s">
        <v>278</v>
      </c>
      <c r="M65" s="399"/>
      <c r="N65" s="398"/>
      <c r="O65" s="399"/>
      <c r="P65" s="399"/>
      <c r="Q65" s="399"/>
      <c r="R65" s="399"/>
      <c r="S65" s="399" t="s">
        <v>0</v>
      </c>
      <c r="T65" s="435">
        <f t="shared" si="1"/>
        <v>300000</v>
      </c>
      <c r="V65" s="331"/>
      <c r="W65" s="331"/>
      <c r="X65" s="331"/>
    </row>
    <row r="66" spans="1:24" s="42" customFormat="1" ht="21" customHeight="1" x14ac:dyDescent="0.15">
      <c r="A66" s="181"/>
      <c r="B66" s="181"/>
      <c r="C66" s="184"/>
      <c r="D66" s="212"/>
      <c r="E66" s="319">
        <v>0</v>
      </c>
      <c r="F66" s="578">
        <v>0</v>
      </c>
      <c r="G66" s="395" t="s">
        <v>596</v>
      </c>
      <c r="H66" s="396">
        <v>10000</v>
      </c>
      <c r="I66" s="397" t="s">
        <v>8</v>
      </c>
      <c r="J66" s="397" t="s">
        <v>136</v>
      </c>
      <c r="K66" s="403">
        <v>30</v>
      </c>
      <c r="L66" s="399" t="s">
        <v>278</v>
      </c>
      <c r="M66" s="399"/>
      <c r="N66" s="398"/>
      <c r="O66" s="399"/>
      <c r="P66" s="399"/>
      <c r="Q66" s="399"/>
      <c r="R66" s="399"/>
      <c r="S66" s="399" t="s">
        <v>0</v>
      </c>
      <c r="T66" s="435">
        <f t="shared" si="1"/>
        <v>300000</v>
      </c>
      <c r="V66" s="331"/>
      <c r="W66" s="331"/>
      <c r="X66" s="331"/>
    </row>
    <row r="67" spans="1:24" s="42" customFormat="1" ht="21" customHeight="1" x14ac:dyDescent="0.15">
      <c r="A67" s="181"/>
      <c r="B67" s="181"/>
      <c r="C67" s="184"/>
      <c r="D67" s="212"/>
      <c r="E67" s="319">
        <v>0</v>
      </c>
      <c r="F67" s="578">
        <v>0</v>
      </c>
      <c r="G67" s="395" t="s">
        <v>597</v>
      </c>
      <c r="H67" s="396">
        <v>150000</v>
      </c>
      <c r="I67" s="397" t="s">
        <v>8</v>
      </c>
      <c r="J67" s="397" t="s">
        <v>136</v>
      </c>
      <c r="K67" s="403">
        <v>1</v>
      </c>
      <c r="L67" s="399" t="s">
        <v>279</v>
      </c>
      <c r="M67" s="399"/>
      <c r="N67" s="398"/>
      <c r="O67" s="399"/>
      <c r="P67" s="399"/>
      <c r="Q67" s="399"/>
      <c r="R67" s="399"/>
      <c r="S67" s="399" t="s">
        <v>0</v>
      </c>
      <c r="T67" s="435">
        <f t="shared" si="1"/>
        <v>150000</v>
      </c>
      <c r="V67" s="331"/>
      <c r="W67" s="331"/>
      <c r="X67" s="331"/>
    </row>
    <row r="68" spans="1:24" s="42" customFormat="1" ht="21" customHeight="1" x14ac:dyDescent="0.15">
      <c r="A68" s="181"/>
      <c r="B68" s="181"/>
      <c r="C68" s="184"/>
      <c r="D68" s="212"/>
      <c r="E68" s="319">
        <v>0</v>
      </c>
      <c r="F68" s="578">
        <v>0</v>
      </c>
      <c r="G68" s="408"/>
      <c r="H68" s="396"/>
      <c r="I68" s="397"/>
      <c r="J68" s="397"/>
      <c r="K68" s="403"/>
      <c r="L68" s="399"/>
      <c r="M68" s="399"/>
      <c r="N68" s="398"/>
      <c r="O68" s="399"/>
      <c r="P68" s="399"/>
      <c r="Q68" s="399"/>
      <c r="R68" s="399"/>
      <c r="S68" s="399"/>
      <c r="T68" s="405"/>
      <c r="V68" s="331"/>
      <c r="W68" s="331"/>
      <c r="X68" s="331"/>
    </row>
    <row r="69" spans="1:24" s="42" customFormat="1" ht="21" customHeight="1" x14ac:dyDescent="0.15">
      <c r="A69" s="181"/>
      <c r="B69" s="181"/>
      <c r="C69" s="184"/>
      <c r="D69" s="212"/>
      <c r="E69" s="319">
        <v>25000</v>
      </c>
      <c r="F69" s="578">
        <v>217</v>
      </c>
      <c r="G69" s="412" t="s">
        <v>598</v>
      </c>
      <c r="H69" s="414"/>
      <c r="I69" s="415"/>
      <c r="J69" s="415"/>
      <c r="K69" s="411"/>
      <c r="L69" s="410"/>
      <c r="M69" s="410"/>
      <c r="N69" s="416"/>
      <c r="O69" s="410"/>
      <c r="P69" s="410"/>
      <c r="Q69" s="410"/>
      <c r="R69" s="410"/>
      <c r="S69" s="410"/>
      <c r="T69" s="417">
        <f>SUM(T70:T72)</f>
        <v>25216764</v>
      </c>
      <c r="U69" s="42">
        <v>25000000</v>
      </c>
      <c r="V69" s="331"/>
      <c r="W69" s="331"/>
      <c r="X69" s="331"/>
    </row>
    <row r="70" spans="1:24" s="42" customFormat="1" ht="21" customHeight="1" x14ac:dyDescent="0.15">
      <c r="A70" s="181"/>
      <c r="B70" s="181"/>
      <c r="C70" s="184"/>
      <c r="D70" s="212"/>
      <c r="E70" s="319">
        <v>0</v>
      </c>
      <c r="F70" s="578">
        <v>0</v>
      </c>
      <c r="G70" s="412" t="s">
        <v>599</v>
      </c>
      <c r="H70" s="414">
        <v>9000</v>
      </c>
      <c r="I70" s="415" t="s">
        <v>8</v>
      </c>
      <c r="J70" s="415" t="s">
        <v>136</v>
      </c>
      <c r="K70" s="411">
        <v>50</v>
      </c>
      <c r="L70" s="410" t="s">
        <v>278</v>
      </c>
      <c r="M70" s="415" t="s">
        <v>136</v>
      </c>
      <c r="N70" s="416">
        <v>51</v>
      </c>
      <c r="O70" s="410" t="s">
        <v>279</v>
      </c>
      <c r="P70" s="410"/>
      <c r="Q70" s="410"/>
      <c r="R70" s="410"/>
      <c r="S70" s="410" t="s">
        <v>0</v>
      </c>
      <c r="T70" s="413">
        <f>H70*K70*N70</f>
        <v>22950000</v>
      </c>
      <c r="V70" s="331"/>
      <c r="W70" s="331"/>
      <c r="X70" s="331"/>
    </row>
    <row r="71" spans="1:24" s="42" customFormat="1" ht="21" customHeight="1" x14ac:dyDescent="0.15">
      <c r="A71" s="181"/>
      <c r="B71" s="181"/>
      <c r="C71" s="184"/>
      <c r="D71" s="212"/>
      <c r="E71" s="319">
        <v>0</v>
      </c>
      <c r="F71" s="578">
        <v>0</v>
      </c>
      <c r="G71" s="412" t="s">
        <v>600</v>
      </c>
      <c r="H71" s="414">
        <v>1000000</v>
      </c>
      <c r="I71" s="415" t="s">
        <v>8</v>
      </c>
      <c r="J71" s="415" t="s">
        <v>136</v>
      </c>
      <c r="K71" s="411">
        <v>1</v>
      </c>
      <c r="L71" s="410" t="s">
        <v>279</v>
      </c>
      <c r="M71" s="415"/>
      <c r="N71" s="416"/>
      <c r="O71" s="410"/>
      <c r="P71" s="410"/>
      <c r="Q71" s="410"/>
      <c r="R71" s="410"/>
      <c r="S71" s="410" t="s">
        <v>0</v>
      </c>
      <c r="T71" s="413">
        <f>H71*K71</f>
        <v>1000000</v>
      </c>
      <c r="V71" s="331"/>
      <c r="W71" s="331"/>
      <c r="X71" s="331"/>
    </row>
    <row r="72" spans="1:24" s="211" customFormat="1" ht="21" customHeight="1" x14ac:dyDescent="0.15">
      <c r="A72" s="181"/>
      <c r="B72" s="181"/>
      <c r="C72" s="184"/>
      <c r="D72" s="212"/>
      <c r="E72" s="319">
        <v>0</v>
      </c>
      <c r="F72" s="578">
        <v>0</v>
      </c>
      <c r="G72" s="412" t="s">
        <v>597</v>
      </c>
      <c r="H72" s="414">
        <v>1266764</v>
      </c>
      <c r="I72" s="415" t="s">
        <v>8</v>
      </c>
      <c r="J72" s="415" t="s">
        <v>136</v>
      </c>
      <c r="K72" s="411">
        <v>1</v>
      </c>
      <c r="L72" s="410" t="s">
        <v>279</v>
      </c>
      <c r="M72" s="410"/>
      <c r="N72" s="416"/>
      <c r="O72" s="410"/>
      <c r="P72" s="410"/>
      <c r="Q72" s="410"/>
      <c r="R72" s="410"/>
      <c r="S72" s="410" t="s">
        <v>0</v>
      </c>
      <c r="T72" s="413">
        <f>H72*K72</f>
        <v>1266764</v>
      </c>
      <c r="V72" s="331">
        <v>167711</v>
      </c>
      <c r="W72" s="331">
        <v>49053</v>
      </c>
      <c r="X72" s="331"/>
    </row>
    <row r="73" spans="1:24" s="42" customFormat="1" ht="21" customHeight="1" x14ac:dyDescent="0.15">
      <c r="A73" s="181"/>
      <c r="B73" s="181"/>
      <c r="C73" s="184"/>
      <c r="D73" s="212"/>
      <c r="E73" s="319">
        <v>0</v>
      </c>
      <c r="F73" s="578">
        <v>0</v>
      </c>
      <c r="G73" s="402"/>
      <c r="H73" s="396"/>
      <c r="I73" s="397"/>
      <c r="J73" s="397"/>
      <c r="K73" s="403"/>
      <c r="L73" s="399"/>
      <c r="M73" s="399"/>
      <c r="N73" s="398"/>
      <c r="O73" s="399"/>
      <c r="P73" s="399"/>
      <c r="Q73" s="399"/>
      <c r="R73" s="399"/>
      <c r="S73" s="399"/>
      <c r="T73" s="400"/>
      <c r="V73" s="331"/>
      <c r="W73" s="331"/>
      <c r="X73" s="331"/>
    </row>
    <row r="74" spans="1:24" s="42" customFormat="1" ht="21" customHeight="1" x14ac:dyDescent="0.15">
      <c r="A74" s="181"/>
      <c r="B74" s="181"/>
      <c r="C74" s="184"/>
      <c r="D74" s="212"/>
      <c r="E74" s="319">
        <v>3650</v>
      </c>
      <c r="F74" s="578">
        <v>0</v>
      </c>
      <c r="G74" s="402" t="s">
        <v>601</v>
      </c>
      <c r="H74" s="396"/>
      <c r="I74" s="397"/>
      <c r="J74" s="397"/>
      <c r="K74" s="403"/>
      <c r="L74" s="399"/>
      <c r="M74" s="399"/>
      <c r="N74" s="398"/>
      <c r="O74" s="399"/>
      <c r="P74" s="399"/>
      <c r="Q74" s="399"/>
      <c r="R74" s="399"/>
      <c r="S74" s="399"/>
      <c r="T74" s="405">
        <f>SUM(T75:T76)</f>
        <v>3650000</v>
      </c>
      <c r="U74" s="42">
        <v>3650000</v>
      </c>
      <c r="V74" s="331"/>
      <c r="W74" s="331"/>
      <c r="X74" s="331"/>
    </row>
    <row r="75" spans="1:24" s="314" customFormat="1" ht="21" customHeight="1" x14ac:dyDescent="0.15">
      <c r="A75" s="317"/>
      <c r="B75" s="317"/>
      <c r="C75" s="318"/>
      <c r="D75" s="316"/>
      <c r="E75" s="319">
        <v>0</v>
      </c>
      <c r="F75" s="578">
        <v>0</v>
      </c>
      <c r="G75" s="402" t="s">
        <v>599</v>
      </c>
      <c r="H75" s="396">
        <v>34000</v>
      </c>
      <c r="I75" s="397" t="s">
        <v>8</v>
      </c>
      <c r="J75" s="397" t="s">
        <v>136</v>
      </c>
      <c r="K75" s="403">
        <v>100</v>
      </c>
      <c r="L75" s="399" t="s">
        <v>278</v>
      </c>
      <c r="M75" s="399"/>
      <c r="N75" s="398"/>
      <c r="O75" s="399"/>
      <c r="P75" s="399"/>
      <c r="Q75" s="399"/>
      <c r="R75" s="399"/>
      <c r="S75" s="399" t="s">
        <v>0</v>
      </c>
      <c r="T75" s="400">
        <f>H75*K75</f>
        <v>3400000</v>
      </c>
      <c r="V75" s="331"/>
      <c r="W75" s="331"/>
      <c r="X75" s="331"/>
    </row>
    <row r="76" spans="1:24" s="314" customFormat="1" ht="21" customHeight="1" x14ac:dyDescent="0.15">
      <c r="A76" s="317"/>
      <c r="B76" s="317"/>
      <c r="C76" s="318"/>
      <c r="D76" s="316"/>
      <c r="E76" s="319">
        <v>0</v>
      </c>
      <c r="F76" s="578">
        <v>0</v>
      </c>
      <c r="G76" s="402" t="s">
        <v>602</v>
      </c>
      <c r="H76" s="396">
        <v>250000</v>
      </c>
      <c r="I76" s="397" t="s">
        <v>8</v>
      </c>
      <c r="J76" s="397" t="s">
        <v>136</v>
      </c>
      <c r="K76" s="403">
        <v>1</v>
      </c>
      <c r="L76" s="399" t="s">
        <v>279</v>
      </c>
      <c r="M76" s="399"/>
      <c r="N76" s="398"/>
      <c r="O76" s="399"/>
      <c r="P76" s="399"/>
      <c r="Q76" s="399"/>
      <c r="R76" s="399"/>
      <c r="S76" s="399" t="s">
        <v>0</v>
      </c>
      <c r="T76" s="400">
        <f>H76*K76</f>
        <v>250000</v>
      </c>
      <c r="V76" s="331"/>
      <c r="W76" s="331"/>
      <c r="X76" s="331"/>
    </row>
    <row r="77" spans="1:24" s="42" customFormat="1" ht="21" customHeight="1" x14ac:dyDescent="0.15">
      <c r="A77" s="181"/>
      <c r="B77" s="181"/>
      <c r="C77" s="184"/>
      <c r="D77" s="212"/>
      <c r="E77" s="319">
        <v>0</v>
      </c>
      <c r="F77" s="578">
        <v>0</v>
      </c>
      <c r="G77" s="395"/>
      <c r="H77" s="396"/>
      <c r="I77" s="397"/>
      <c r="J77" s="397"/>
      <c r="K77" s="403"/>
      <c r="L77" s="399"/>
      <c r="M77" s="399"/>
      <c r="N77" s="398"/>
      <c r="O77" s="399"/>
      <c r="P77" s="399"/>
      <c r="Q77" s="399"/>
      <c r="R77" s="399"/>
      <c r="S77" s="399"/>
      <c r="T77" s="405"/>
      <c r="V77" s="331"/>
      <c r="W77" s="331"/>
      <c r="X77" s="331"/>
    </row>
    <row r="78" spans="1:24" s="42" customFormat="1" ht="21" customHeight="1" x14ac:dyDescent="0.15">
      <c r="A78" s="181"/>
      <c r="B78" s="181"/>
      <c r="C78" s="184"/>
      <c r="D78" s="212"/>
      <c r="E78" s="319">
        <v>1390</v>
      </c>
      <c r="F78" s="578">
        <v>0</v>
      </c>
      <c r="G78" s="402" t="s">
        <v>603</v>
      </c>
      <c r="H78" s="396"/>
      <c r="I78" s="397"/>
      <c r="J78" s="397"/>
      <c r="K78" s="403"/>
      <c r="L78" s="399"/>
      <c r="M78" s="399"/>
      <c r="N78" s="398"/>
      <c r="O78" s="399"/>
      <c r="P78" s="399"/>
      <c r="Q78" s="399"/>
      <c r="R78" s="399"/>
      <c r="S78" s="399"/>
      <c r="T78" s="405">
        <f>SUM(T79:T81)</f>
        <v>1390000</v>
      </c>
      <c r="U78" s="42">
        <v>1390000</v>
      </c>
      <c r="V78" s="331"/>
      <c r="W78" s="331"/>
      <c r="X78" s="331"/>
    </row>
    <row r="79" spans="1:24" s="42" customFormat="1" ht="21" customHeight="1" x14ac:dyDescent="0.15">
      <c r="A79" s="181"/>
      <c r="B79" s="181"/>
      <c r="C79" s="184"/>
      <c r="D79" s="212"/>
      <c r="E79" s="319">
        <v>0</v>
      </c>
      <c r="F79" s="578">
        <v>0</v>
      </c>
      <c r="G79" s="402" t="s">
        <v>592</v>
      </c>
      <c r="H79" s="396">
        <v>4500</v>
      </c>
      <c r="I79" s="397" t="s">
        <v>8</v>
      </c>
      <c r="J79" s="397" t="s">
        <v>136</v>
      </c>
      <c r="K79" s="403">
        <v>15</v>
      </c>
      <c r="L79" s="399" t="s">
        <v>278</v>
      </c>
      <c r="M79" s="397" t="s">
        <v>136</v>
      </c>
      <c r="N79" s="398">
        <v>12</v>
      </c>
      <c r="O79" s="399" t="s">
        <v>304</v>
      </c>
      <c r="P79" s="399"/>
      <c r="Q79" s="399"/>
      <c r="R79" s="399"/>
      <c r="S79" s="399" t="s">
        <v>0</v>
      </c>
      <c r="T79" s="400">
        <f>H79*K79*N79</f>
        <v>810000</v>
      </c>
      <c r="V79" s="331"/>
      <c r="W79" s="331"/>
      <c r="X79" s="331"/>
    </row>
    <row r="80" spans="1:24" s="42" customFormat="1" ht="21" customHeight="1" x14ac:dyDescent="0.15">
      <c r="A80" s="181"/>
      <c r="B80" s="181"/>
      <c r="C80" s="184"/>
      <c r="D80" s="212"/>
      <c r="E80" s="319">
        <v>0</v>
      </c>
      <c r="F80" s="578">
        <v>0</v>
      </c>
      <c r="G80" s="402" t="s">
        <v>596</v>
      </c>
      <c r="H80" s="396">
        <v>1000</v>
      </c>
      <c r="I80" s="397" t="s">
        <v>8</v>
      </c>
      <c r="J80" s="397" t="s">
        <v>136</v>
      </c>
      <c r="K80" s="403">
        <v>15</v>
      </c>
      <c r="L80" s="399" t="s">
        <v>278</v>
      </c>
      <c r="M80" s="397" t="s">
        <v>136</v>
      </c>
      <c r="N80" s="398">
        <v>12</v>
      </c>
      <c r="O80" s="399" t="s">
        <v>304</v>
      </c>
      <c r="P80" s="399"/>
      <c r="Q80" s="399"/>
      <c r="R80" s="399"/>
      <c r="S80" s="399" t="s">
        <v>0</v>
      </c>
      <c r="T80" s="400">
        <f>H80*K80*N80</f>
        <v>180000</v>
      </c>
      <c r="V80" s="331"/>
      <c r="W80" s="331"/>
      <c r="X80" s="331"/>
    </row>
    <row r="81" spans="1:24" s="42" customFormat="1" ht="21" customHeight="1" x14ac:dyDescent="0.15">
      <c r="A81" s="181"/>
      <c r="B81" s="181"/>
      <c r="C81" s="184"/>
      <c r="D81" s="212"/>
      <c r="E81" s="319">
        <v>0</v>
      </c>
      <c r="F81" s="578">
        <v>0</v>
      </c>
      <c r="G81" s="402" t="s">
        <v>600</v>
      </c>
      <c r="H81" s="396">
        <v>100000</v>
      </c>
      <c r="I81" s="397" t="s">
        <v>8</v>
      </c>
      <c r="J81" s="397" t="s">
        <v>136</v>
      </c>
      <c r="K81" s="403">
        <v>4</v>
      </c>
      <c r="L81" s="399" t="s">
        <v>279</v>
      </c>
      <c r="M81" s="399"/>
      <c r="N81" s="398"/>
      <c r="O81" s="399"/>
      <c r="P81" s="399"/>
      <c r="Q81" s="399"/>
      <c r="R81" s="399"/>
      <c r="S81" s="399" t="s">
        <v>0</v>
      </c>
      <c r="T81" s="400">
        <f>H81*K81</f>
        <v>400000</v>
      </c>
      <c r="V81" s="331"/>
      <c r="W81" s="331"/>
      <c r="X81" s="331"/>
    </row>
    <row r="82" spans="1:24" s="42" customFormat="1" ht="21" customHeight="1" x14ac:dyDescent="0.15">
      <c r="A82" s="181"/>
      <c r="B82" s="182"/>
      <c r="C82" s="183" t="s">
        <v>248</v>
      </c>
      <c r="D82" s="550">
        <f>SUM(T82)/1000</f>
        <v>11654</v>
      </c>
      <c r="E82" s="283">
        <f>SUM(E83:E91)</f>
        <v>11654</v>
      </c>
      <c r="F82" s="283">
        <f>SUM(F83:F91)</f>
        <v>0</v>
      </c>
      <c r="G82" s="35"/>
      <c r="H82" s="36"/>
      <c r="I82" s="37"/>
      <c r="J82" s="37"/>
      <c r="K82" s="193"/>
      <c r="L82" s="39"/>
      <c r="M82" s="39"/>
      <c r="N82" s="38"/>
      <c r="O82" s="39"/>
      <c r="P82" s="39"/>
      <c r="Q82" s="39"/>
      <c r="R82" s="39"/>
      <c r="S82" s="39"/>
      <c r="T82" s="158">
        <f>SUM(T83,T86,T90)</f>
        <v>11654000</v>
      </c>
      <c r="U82" s="42">
        <v>11654000</v>
      </c>
      <c r="V82" s="331"/>
      <c r="W82" s="331"/>
      <c r="X82" s="331"/>
    </row>
    <row r="83" spans="1:24" s="401" customFormat="1" ht="21" customHeight="1" x14ac:dyDescent="0.15">
      <c r="A83" s="406"/>
      <c r="B83" s="406"/>
      <c r="C83" s="444" t="s">
        <v>249</v>
      </c>
      <c r="D83" s="404"/>
      <c r="E83" s="319">
        <v>3600</v>
      </c>
      <c r="F83" s="578">
        <v>0</v>
      </c>
      <c r="G83" s="423" t="s">
        <v>604</v>
      </c>
      <c r="H83" s="424"/>
      <c r="I83" s="425"/>
      <c r="J83" s="425"/>
      <c r="K83" s="429"/>
      <c r="L83" s="427"/>
      <c r="M83" s="427"/>
      <c r="N83" s="426"/>
      <c r="O83" s="427"/>
      <c r="P83" s="427"/>
      <c r="Q83" s="427"/>
      <c r="R83" s="427"/>
      <c r="S83" s="427"/>
      <c r="T83" s="443">
        <f>SUM(T84)</f>
        <v>3600000</v>
      </c>
      <c r="V83" s="409"/>
      <c r="W83" s="409"/>
      <c r="X83" s="409"/>
    </row>
    <row r="84" spans="1:24" s="418" customFormat="1" ht="21" customHeight="1" x14ac:dyDescent="0.15">
      <c r="A84" s="420"/>
      <c r="B84" s="420"/>
      <c r="C84" s="421"/>
      <c r="D84" s="419"/>
      <c r="E84" s="319">
        <v>0</v>
      </c>
      <c r="F84" s="578">
        <v>0</v>
      </c>
      <c r="G84" s="423" t="s">
        <v>605</v>
      </c>
      <c r="H84" s="424">
        <v>300000</v>
      </c>
      <c r="I84" s="425" t="s">
        <v>8</v>
      </c>
      <c r="J84" s="425" t="s">
        <v>136</v>
      </c>
      <c r="K84" s="429">
        <v>12</v>
      </c>
      <c r="L84" s="427" t="s">
        <v>278</v>
      </c>
      <c r="M84" s="427"/>
      <c r="N84" s="426"/>
      <c r="O84" s="427"/>
      <c r="P84" s="427"/>
      <c r="Q84" s="427"/>
      <c r="R84" s="427"/>
      <c r="S84" s="427" t="s">
        <v>0</v>
      </c>
      <c r="T84" s="428">
        <f>H84*K84</f>
        <v>3600000</v>
      </c>
      <c r="V84" s="422"/>
      <c r="W84" s="422"/>
      <c r="X84" s="422"/>
    </row>
    <row r="85" spans="1:24" s="401" customFormat="1" ht="21" customHeight="1" x14ac:dyDescent="0.15">
      <c r="A85" s="406"/>
      <c r="B85" s="406"/>
      <c r="C85" s="407"/>
      <c r="D85" s="404"/>
      <c r="E85" s="319">
        <v>0</v>
      </c>
      <c r="F85" s="578">
        <v>0</v>
      </c>
      <c r="G85" s="423"/>
      <c r="H85" s="424"/>
      <c r="I85" s="425"/>
      <c r="J85" s="425"/>
      <c r="K85" s="429"/>
      <c r="L85" s="427"/>
      <c r="M85" s="427"/>
      <c r="N85" s="426"/>
      <c r="O85" s="427"/>
      <c r="P85" s="427"/>
      <c r="Q85" s="427"/>
      <c r="R85" s="427"/>
      <c r="S85" s="427"/>
      <c r="T85" s="428"/>
      <c r="V85" s="409"/>
      <c r="W85" s="409"/>
      <c r="X85" s="409"/>
    </row>
    <row r="86" spans="1:24" s="401" customFormat="1" ht="21" customHeight="1" x14ac:dyDescent="0.15">
      <c r="A86" s="406"/>
      <c r="B86" s="406"/>
      <c r="C86" s="407"/>
      <c r="D86" s="404"/>
      <c r="E86" s="319">
        <v>3054</v>
      </c>
      <c r="F86" s="578">
        <v>0</v>
      </c>
      <c r="G86" s="423" t="s">
        <v>606</v>
      </c>
      <c r="H86" s="424"/>
      <c r="I86" s="425"/>
      <c r="J86" s="425"/>
      <c r="K86" s="429"/>
      <c r="L86" s="427"/>
      <c r="M86" s="427"/>
      <c r="N86" s="426"/>
      <c r="O86" s="427"/>
      <c r="P86" s="427"/>
      <c r="Q86" s="427"/>
      <c r="R86" s="427"/>
      <c r="S86" s="427"/>
      <c r="T86" s="443">
        <v>3054000</v>
      </c>
      <c r="V86" s="409"/>
      <c r="W86" s="409"/>
      <c r="X86" s="409"/>
    </row>
    <row r="87" spans="1:24" s="401" customFormat="1" ht="21" customHeight="1" x14ac:dyDescent="0.15">
      <c r="A87" s="406"/>
      <c r="B87" s="406"/>
      <c r="C87" s="407"/>
      <c r="D87" s="404"/>
      <c r="E87" s="319">
        <v>0</v>
      </c>
      <c r="F87" s="578">
        <v>0</v>
      </c>
      <c r="G87" s="423" t="s">
        <v>607</v>
      </c>
      <c r="H87" s="424">
        <v>100000</v>
      </c>
      <c r="I87" s="425" t="s">
        <v>8</v>
      </c>
      <c r="J87" s="425" t="s">
        <v>136</v>
      </c>
      <c r="K87" s="429">
        <v>30</v>
      </c>
      <c r="L87" s="427" t="s">
        <v>278</v>
      </c>
      <c r="M87" s="427"/>
      <c r="N87" s="426"/>
      <c r="O87" s="427"/>
      <c r="P87" s="427"/>
      <c r="Q87" s="427"/>
      <c r="R87" s="427"/>
      <c r="S87" s="427" t="s">
        <v>0</v>
      </c>
      <c r="T87" s="428">
        <f>H87*K87</f>
        <v>3000000</v>
      </c>
      <c r="V87" s="409"/>
      <c r="W87" s="409"/>
      <c r="X87" s="409"/>
    </row>
    <row r="88" spans="1:24" s="401" customFormat="1" ht="21" customHeight="1" x14ac:dyDescent="0.15">
      <c r="A88" s="406"/>
      <c r="B88" s="406"/>
      <c r="C88" s="407"/>
      <c r="D88" s="404"/>
      <c r="E88" s="319">
        <v>0</v>
      </c>
      <c r="F88" s="578">
        <v>0</v>
      </c>
      <c r="G88" s="423" t="s">
        <v>608</v>
      </c>
      <c r="H88" s="424">
        <v>54000</v>
      </c>
      <c r="I88" s="425" t="s">
        <v>8</v>
      </c>
      <c r="J88" s="425" t="s">
        <v>136</v>
      </c>
      <c r="K88" s="429">
        <v>1</v>
      </c>
      <c r="L88" s="427" t="s">
        <v>279</v>
      </c>
      <c r="M88" s="427"/>
      <c r="N88" s="426"/>
      <c r="O88" s="427"/>
      <c r="P88" s="427"/>
      <c r="Q88" s="427"/>
      <c r="R88" s="427"/>
      <c r="S88" s="427" t="s">
        <v>0</v>
      </c>
      <c r="T88" s="428">
        <f>H88*K88</f>
        <v>54000</v>
      </c>
      <c r="V88" s="409"/>
      <c r="W88" s="409"/>
      <c r="X88" s="409"/>
    </row>
    <row r="89" spans="1:24" s="401" customFormat="1" ht="21" customHeight="1" x14ac:dyDescent="0.15">
      <c r="A89" s="406"/>
      <c r="B89" s="406"/>
      <c r="C89" s="407"/>
      <c r="D89" s="404"/>
      <c r="E89" s="319">
        <v>0</v>
      </c>
      <c r="F89" s="578">
        <v>0</v>
      </c>
      <c r="G89" s="423"/>
      <c r="H89" s="424"/>
      <c r="I89" s="425"/>
      <c r="J89" s="425"/>
      <c r="K89" s="429"/>
      <c r="L89" s="427"/>
      <c r="M89" s="427"/>
      <c r="N89" s="426"/>
      <c r="O89" s="427"/>
      <c r="P89" s="427"/>
      <c r="Q89" s="427"/>
      <c r="R89" s="427"/>
      <c r="S89" s="427"/>
      <c r="T89" s="428"/>
      <c r="V89" s="409"/>
      <c r="W89" s="409"/>
      <c r="X89" s="409"/>
    </row>
    <row r="90" spans="1:24" s="401" customFormat="1" ht="21" customHeight="1" x14ac:dyDescent="0.15">
      <c r="A90" s="406"/>
      <c r="B90" s="406"/>
      <c r="C90" s="407"/>
      <c r="D90" s="404"/>
      <c r="E90" s="319">
        <v>5000</v>
      </c>
      <c r="F90" s="578">
        <v>0</v>
      </c>
      <c r="G90" s="423" t="s">
        <v>609</v>
      </c>
      <c r="H90" s="424"/>
      <c r="I90" s="425"/>
      <c r="J90" s="425"/>
      <c r="K90" s="429"/>
      <c r="L90" s="427"/>
      <c r="M90" s="427"/>
      <c r="N90" s="426"/>
      <c r="O90" s="427"/>
      <c r="P90" s="427"/>
      <c r="Q90" s="427"/>
      <c r="R90" s="427"/>
      <c r="S90" s="427"/>
      <c r="T90" s="443">
        <f>SUM(T91)</f>
        <v>5000000</v>
      </c>
      <c r="V90" s="409"/>
      <c r="W90" s="409"/>
      <c r="X90" s="409"/>
    </row>
    <row r="91" spans="1:24" s="42" customFormat="1" ht="21" customHeight="1" x14ac:dyDescent="0.15">
      <c r="A91" s="181"/>
      <c r="B91" s="181"/>
      <c r="C91" s="184"/>
      <c r="D91" s="212"/>
      <c r="E91" s="319">
        <v>0</v>
      </c>
      <c r="F91" s="578">
        <v>0</v>
      </c>
      <c r="G91" s="423" t="s">
        <v>610</v>
      </c>
      <c r="H91" s="424">
        <v>200000</v>
      </c>
      <c r="I91" s="425" t="s">
        <v>8</v>
      </c>
      <c r="J91" s="425" t="s">
        <v>136</v>
      </c>
      <c r="K91" s="429">
        <v>25</v>
      </c>
      <c r="L91" s="427" t="s">
        <v>278</v>
      </c>
      <c r="M91" s="427"/>
      <c r="N91" s="426"/>
      <c r="O91" s="427"/>
      <c r="P91" s="427"/>
      <c r="Q91" s="427"/>
      <c r="R91" s="427"/>
      <c r="S91" s="427" t="s">
        <v>0</v>
      </c>
      <c r="T91" s="428">
        <f>H91*K91</f>
        <v>5000000</v>
      </c>
      <c r="V91" s="331"/>
      <c r="W91" s="331"/>
      <c r="X91" s="331"/>
    </row>
    <row r="92" spans="1:24" s="42" customFormat="1" ht="21" customHeight="1" x14ac:dyDescent="0.15">
      <c r="A92" s="181"/>
      <c r="B92" s="182"/>
      <c r="C92" s="183" t="s">
        <v>257</v>
      </c>
      <c r="D92" s="550">
        <f>SUM(E92:F92)</f>
        <v>2200</v>
      </c>
      <c r="E92" s="283">
        <v>0</v>
      </c>
      <c r="F92" s="579">
        <f>SUM(F93:F94)</f>
        <v>2200</v>
      </c>
      <c r="G92" s="436" t="s">
        <v>611</v>
      </c>
      <c r="H92" s="437"/>
      <c r="I92" s="438"/>
      <c r="J92" s="438"/>
      <c r="K92" s="445"/>
      <c r="L92" s="440"/>
      <c r="M92" s="438"/>
      <c r="N92" s="439"/>
      <c r="O92" s="440"/>
      <c r="P92" s="440"/>
      <c r="Q92" s="440"/>
      <c r="R92" s="440"/>
      <c r="S92" s="440"/>
      <c r="T92" s="442">
        <f>SUM(T93:T94)</f>
        <v>2200000</v>
      </c>
      <c r="V92" s="331"/>
      <c r="W92" s="331"/>
      <c r="X92" s="331"/>
    </row>
    <row r="93" spans="1:24" s="42" customFormat="1" ht="21" customHeight="1" x14ac:dyDescent="0.15">
      <c r="A93" s="181"/>
      <c r="B93" s="317"/>
      <c r="C93" s="184"/>
      <c r="D93" s="212"/>
      <c r="E93" s="319">
        <v>0</v>
      </c>
      <c r="F93" s="578">
        <v>1200</v>
      </c>
      <c r="G93" s="430" t="s">
        <v>612</v>
      </c>
      <c r="H93" s="431">
        <v>100000</v>
      </c>
      <c r="I93" s="432" t="s">
        <v>8</v>
      </c>
      <c r="J93" s="432" t="s">
        <v>136</v>
      </c>
      <c r="K93" s="441">
        <v>12</v>
      </c>
      <c r="L93" s="434" t="s">
        <v>304</v>
      </c>
      <c r="M93" s="432" t="s">
        <v>136</v>
      </c>
      <c r="N93" s="433">
        <v>1</v>
      </c>
      <c r="O93" s="434" t="s">
        <v>278</v>
      </c>
      <c r="P93" s="434"/>
      <c r="Q93" s="434"/>
      <c r="R93" s="434"/>
      <c r="S93" s="434" t="s">
        <v>0</v>
      </c>
      <c r="T93" s="435">
        <f>H93*K93*N93</f>
        <v>1200000</v>
      </c>
      <c r="V93" s="331"/>
      <c r="W93" s="331"/>
      <c r="X93" s="331"/>
    </row>
    <row r="94" spans="1:24" s="314" customFormat="1" ht="21" customHeight="1" x14ac:dyDescent="0.15">
      <c r="A94" s="361"/>
      <c r="B94" s="187"/>
      <c r="C94" s="318"/>
      <c r="D94" s="316"/>
      <c r="E94" s="319">
        <v>0</v>
      </c>
      <c r="F94" s="578">
        <v>1000</v>
      </c>
      <c r="G94" s="430" t="s">
        <v>612</v>
      </c>
      <c r="H94" s="431">
        <v>100000</v>
      </c>
      <c r="I94" s="432" t="s">
        <v>8</v>
      </c>
      <c r="J94" s="432" t="s">
        <v>136</v>
      </c>
      <c r="K94" s="441">
        <v>5</v>
      </c>
      <c r="L94" s="434" t="s">
        <v>304</v>
      </c>
      <c r="M94" s="432" t="s">
        <v>136</v>
      </c>
      <c r="N94" s="433">
        <v>2</v>
      </c>
      <c r="O94" s="434" t="s">
        <v>278</v>
      </c>
      <c r="P94" s="434"/>
      <c r="Q94" s="434"/>
      <c r="R94" s="434"/>
      <c r="S94" s="434" t="s">
        <v>0</v>
      </c>
      <c r="T94" s="435">
        <f>H94*K94*N94</f>
        <v>1000000</v>
      </c>
      <c r="V94" s="331"/>
      <c r="W94" s="331"/>
      <c r="X94" s="331"/>
    </row>
    <row r="95" spans="1:24" s="42" customFormat="1" ht="21" customHeight="1" x14ac:dyDescent="0.15">
      <c r="A95" s="676" t="s">
        <v>235</v>
      </c>
      <c r="B95" s="749"/>
      <c r="C95" s="678"/>
      <c r="D95" s="153"/>
      <c r="E95" s="165">
        <v>0</v>
      </c>
      <c r="F95" s="577">
        <v>0</v>
      </c>
      <c r="G95" s="49"/>
      <c r="H95" s="50"/>
      <c r="I95" s="51"/>
      <c r="J95" s="51"/>
      <c r="K95" s="192"/>
      <c r="L95" s="53"/>
      <c r="M95" s="53"/>
      <c r="N95" s="52"/>
      <c r="O95" s="53"/>
      <c r="P95" s="53"/>
      <c r="Q95" s="53"/>
      <c r="R95" s="53"/>
      <c r="S95" s="53"/>
      <c r="T95" s="54"/>
      <c r="V95" s="331"/>
      <c r="W95" s="331"/>
      <c r="X95" s="331"/>
    </row>
    <row r="96" spans="1:24" s="42" customFormat="1" ht="21" customHeight="1" x14ac:dyDescent="0.15">
      <c r="A96" s="185"/>
      <c r="B96" s="676" t="s">
        <v>236</v>
      </c>
      <c r="C96" s="678"/>
      <c r="D96" s="153"/>
      <c r="E96" s="165">
        <v>0</v>
      </c>
      <c r="F96" s="577">
        <v>0</v>
      </c>
      <c r="G96" s="49"/>
      <c r="H96" s="50"/>
      <c r="I96" s="51"/>
      <c r="J96" s="51"/>
      <c r="K96" s="192"/>
      <c r="L96" s="53"/>
      <c r="M96" s="53"/>
      <c r="N96" s="52"/>
      <c r="O96" s="53"/>
      <c r="P96" s="53"/>
      <c r="Q96" s="53"/>
      <c r="R96" s="53"/>
      <c r="S96" s="53"/>
      <c r="T96" s="54"/>
      <c r="V96" s="331"/>
      <c r="W96" s="331"/>
      <c r="X96" s="331"/>
    </row>
    <row r="97" spans="1:24" s="42" customFormat="1" ht="21" customHeight="1" x14ac:dyDescent="0.15">
      <c r="A97" s="185"/>
      <c r="B97" s="182"/>
      <c r="C97" s="178" t="s">
        <v>237</v>
      </c>
      <c r="D97" s="156"/>
      <c r="E97" s="283">
        <v>0</v>
      </c>
      <c r="F97" s="579">
        <v>0</v>
      </c>
      <c r="G97" s="35"/>
      <c r="H97" s="36"/>
      <c r="I97" s="37"/>
      <c r="J97" s="37"/>
      <c r="K97" s="193"/>
      <c r="L97" s="39"/>
      <c r="M97" s="39"/>
      <c r="N97" s="38"/>
      <c r="O97" s="39"/>
      <c r="P97" s="39"/>
      <c r="Q97" s="39"/>
      <c r="R97" s="39"/>
      <c r="S97" s="39"/>
      <c r="T97" s="40"/>
      <c r="V97" s="331"/>
      <c r="W97" s="331"/>
      <c r="X97" s="331"/>
    </row>
    <row r="98" spans="1:24" s="42" customFormat="1" ht="21" customHeight="1" x14ac:dyDescent="0.15">
      <c r="A98" s="186"/>
      <c r="B98" s="187"/>
      <c r="C98" s="187"/>
      <c r="D98" s="157"/>
      <c r="E98" s="164">
        <v>0</v>
      </c>
      <c r="F98" s="580">
        <v>0</v>
      </c>
      <c r="G98" s="29"/>
      <c r="H98" s="30"/>
      <c r="I98" s="31"/>
      <c r="J98" s="25"/>
      <c r="K98" s="191"/>
      <c r="L98" s="33"/>
      <c r="M98" s="31"/>
      <c r="N98" s="32"/>
      <c r="O98" s="33"/>
      <c r="P98" s="33"/>
      <c r="Q98" s="33"/>
      <c r="R98" s="33"/>
      <c r="S98" s="33"/>
      <c r="T98" s="34"/>
      <c r="V98" s="331"/>
      <c r="W98" s="331"/>
      <c r="X98" s="331"/>
    </row>
    <row r="99" spans="1:24" s="42" customFormat="1" ht="21" customHeight="1" x14ac:dyDescent="0.15">
      <c r="A99" s="676" t="s">
        <v>238</v>
      </c>
      <c r="B99" s="677"/>
      <c r="C99" s="678"/>
      <c r="D99" s="200">
        <f>D100</f>
        <v>50</v>
      </c>
      <c r="E99" s="588">
        <v>0</v>
      </c>
      <c r="F99" s="581">
        <v>50</v>
      </c>
      <c r="G99" s="49"/>
      <c r="H99" s="50"/>
      <c r="I99" s="51"/>
      <c r="J99" s="51"/>
      <c r="K99" s="192"/>
      <c r="L99" s="53"/>
      <c r="M99" s="53"/>
      <c r="N99" s="52"/>
      <c r="O99" s="53"/>
      <c r="P99" s="53"/>
      <c r="Q99" s="53"/>
      <c r="R99" s="53"/>
      <c r="S99" s="53"/>
      <c r="T99" s="54"/>
      <c r="V99" s="331"/>
      <c r="W99" s="331"/>
      <c r="X99" s="331"/>
    </row>
    <row r="100" spans="1:24" s="42" customFormat="1" ht="21" customHeight="1" x14ac:dyDescent="0.15">
      <c r="A100" s="185"/>
      <c r="B100" s="699" t="s">
        <v>239</v>
      </c>
      <c r="C100" s="700"/>
      <c r="D100" s="200">
        <f>D101</f>
        <v>50</v>
      </c>
      <c r="E100" s="588">
        <v>0</v>
      </c>
      <c r="F100" s="581">
        <v>50</v>
      </c>
      <c r="G100" s="49"/>
      <c r="H100" s="50"/>
      <c r="I100" s="51"/>
      <c r="J100" s="51"/>
      <c r="K100" s="192"/>
      <c r="L100" s="53"/>
      <c r="M100" s="53"/>
      <c r="N100" s="52"/>
      <c r="O100" s="53"/>
      <c r="P100" s="53"/>
      <c r="Q100" s="53"/>
      <c r="R100" s="53"/>
      <c r="S100" s="53"/>
      <c r="T100" s="54"/>
      <c r="V100" s="331"/>
      <c r="W100" s="331"/>
      <c r="X100" s="331"/>
    </row>
    <row r="101" spans="1:24" s="42" customFormat="1" ht="21" customHeight="1" x14ac:dyDescent="0.15">
      <c r="A101" s="185"/>
      <c r="B101" s="182"/>
      <c r="C101" s="178" t="s">
        <v>240</v>
      </c>
      <c r="D101" s="202">
        <f>SUM(T102)/1000</f>
        <v>50</v>
      </c>
      <c r="E101" s="588">
        <v>0</v>
      </c>
      <c r="F101" s="581">
        <v>50</v>
      </c>
      <c r="G101" s="35"/>
      <c r="H101" s="36"/>
      <c r="I101" s="37"/>
      <c r="J101" s="37"/>
      <c r="K101" s="193"/>
      <c r="L101" s="39"/>
      <c r="M101" s="39"/>
      <c r="N101" s="38"/>
      <c r="O101" s="39"/>
      <c r="P101" s="39"/>
      <c r="Q101" s="39"/>
      <c r="R101" s="39"/>
      <c r="S101" s="39"/>
      <c r="T101" s="40"/>
      <c r="V101" s="331"/>
      <c r="W101" s="331"/>
      <c r="X101" s="331"/>
    </row>
    <row r="102" spans="1:24" s="42" customFormat="1" ht="21" customHeight="1" x14ac:dyDescent="0.15">
      <c r="A102" s="177"/>
      <c r="B102" s="181"/>
      <c r="C102" s="181"/>
      <c r="D102" s="212"/>
      <c r="E102" s="319">
        <v>0</v>
      </c>
      <c r="F102" s="578">
        <v>0</v>
      </c>
      <c r="G102" s="206" t="s">
        <v>241</v>
      </c>
      <c r="H102" s="24">
        <v>50000</v>
      </c>
      <c r="I102" s="25" t="s">
        <v>259</v>
      </c>
      <c r="J102" s="25" t="s">
        <v>131</v>
      </c>
      <c r="K102" s="151">
        <v>1</v>
      </c>
      <c r="L102" s="27" t="s">
        <v>261</v>
      </c>
      <c r="M102" s="27"/>
      <c r="N102" s="26"/>
      <c r="O102" s="27"/>
      <c r="P102" s="27"/>
      <c r="Q102" s="27"/>
      <c r="R102" s="27"/>
      <c r="S102" s="27" t="s">
        <v>260</v>
      </c>
      <c r="T102" s="28">
        <f>H102*K102</f>
        <v>50000</v>
      </c>
      <c r="V102" s="331"/>
      <c r="W102" s="331"/>
      <c r="X102" s="331"/>
    </row>
    <row r="103" spans="1:24" s="42" customFormat="1" ht="21" customHeight="1" x14ac:dyDescent="0.15">
      <c r="A103" s="676" t="s">
        <v>242</v>
      </c>
      <c r="B103" s="677"/>
      <c r="C103" s="678"/>
      <c r="D103" s="514">
        <f>SUM(D104)</f>
        <v>11686.485000000001</v>
      </c>
      <c r="E103" s="588">
        <v>11686.485000000001</v>
      </c>
      <c r="F103" s="581">
        <v>0</v>
      </c>
      <c r="G103" s="35"/>
      <c r="H103" s="36"/>
      <c r="I103" s="37"/>
      <c r="J103" s="37"/>
      <c r="K103" s="193"/>
      <c r="L103" s="39"/>
      <c r="M103" s="39"/>
      <c r="N103" s="38"/>
      <c r="O103" s="39"/>
      <c r="P103" s="39"/>
      <c r="Q103" s="39"/>
      <c r="R103" s="39"/>
      <c r="S103" s="39"/>
      <c r="T103" s="40"/>
      <c r="V103" s="331"/>
      <c r="W103" s="331"/>
      <c r="X103" s="331"/>
    </row>
    <row r="104" spans="1:24" s="42" customFormat="1" ht="21" customHeight="1" x14ac:dyDescent="0.15">
      <c r="A104" s="185"/>
      <c r="B104" s="676" t="s">
        <v>243</v>
      </c>
      <c r="C104" s="678"/>
      <c r="D104" s="551">
        <f>SUM(D105,D108)</f>
        <v>11686.485000000001</v>
      </c>
      <c r="E104" s="283">
        <v>11686.485000000001</v>
      </c>
      <c r="F104" s="579">
        <v>0</v>
      </c>
      <c r="G104" s="49"/>
      <c r="H104" s="50"/>
      <c r="I104" s="51"/>
      <c r="J104" s="51"/>
      <c r="K104" s="192"/>
      <c r="L104" s="53"/>
      <c r="M104" s="53"/>
      <c r="N104" s="52"/>
      <c r="O104" s="53"/>
      <c r="P104" s="53"/>
      <c r="Q104" s="53"/>
      <c r="R104" s="53"/>
      <c r="S104" s="53"/>
      <c r="T104" s="54"/>
      <c r="V104" s="331"/>
      <c r="W104" s="331"/>
      <c r="X104" s="331"/>
    </row>
    <row r="105" spans="1:24" s="42" customFormat="1" ht="21" customHeight="1" x14ac:dyDescent="0.15">
      <c r="A105" s="177"/>
      <c r="B105" s="182"/>
      <c r="C105" s="182" t="s">
        <v>244</v>
      </c>
      <c r="D105" s="301"/>
      <c r="E105" s="283">
        <v>0</v>
      </c>
      <c r="F105" s="589">
        <v>0</v>
      </c>
      <c r="G105" s="35"/>
      <c r="H105" s="36"/>
      <c r="I105" s="37"/>
      <c r="J105" s="37"/>
      <c r="K105" s="193"/>
      <c r="L105" s="39"/>
      <c r="M105" s="39"/>
      <c r="N105" s="38"/>
      <c r="O105" s="39"/>
      <c r="P105" s="39"/>
      <c r="Q105" s="39"/>
      <c r="R105" s="39"/>
      <c r="S105" s="39"/>
      <c r="T105" s="442">
        <f>SUM(T106:T107)</f>
        <v>0</v>
      </c>
      <c r="V105" s="331"/>
      <c r="W105" s="331"/>
      <c r="X105" s="331"/>
    </row>
    <row r="106" spans="1:24" s="418" customFormat="1" ht="21" customHeight="1" x14ac:dyDescent="0.15">
      <c r="A106" s="273"/>
      <c r="B106" s="420"/>
      <c r="C106" s="420"/>
      <c r="D106" s="419"/>
      <c r="E106" s="319">
        <v>0</v>
      </c>
      <c r="F106" s="578">
        <v>0</v>
      </c>
      <c r="G106" s="508" t="s">
        <v>820</v>
      </c>
      <c r="H106" s="431"/>
      <c r="I106" s="434" t="s">
        <v>8</v>
      </c>
      <c r="J106" s="432" t="s">
        <v>6</v>
      </c>
      <c r="K106" s="441"/>
      <c r="L106" s="434" t="s">
        <v>803</v>
      </c>
      <c r="M106" s="434"/>
      <c r="N106" s="433"/>
      <c r="O106" s="434"/>
      <c r="P106" s="434"/>
      <c r="Q106" s="434"/>
      <c r="R106" s="434"/>
      <c r="S106" s="434"/>
      <c r="T106" s="435">
        <f>H106*K106</f>
        <v>0</v>
      </c>
      <c r="V106" s="422"/>
      <c r="W106" s="422"/>
      <c r="X106" s="422"/>
    </row>
    <row r="107" spans="1:24" s="42" customFormat="1" ht="21" customHeight="1" x14ac:dyDescent="0.15">
      <c r="A107" s="188"/>
      <c r="B107" s="317"/>
      <c r="C107" s="317"/>
      <c r="D107" s="419"/>
      <c r="E107" s="319">
        <v>0</v>
      </c>
      <c r="F107" s="578">
        <v>0</v>
      </c>
      <c r="G107" s="29" t="s">
        <v>821</v>
      </c>
      <c r="H107" s="30"/>
      <c r="I107" s="33" t="s">
        <v>8</v>
      </c>
      <c r="J107" s="31" t="s">
        <v>6</v>
      </c>
      <c r="K107" s="191"/>
      <c r="L107" s="33" t="s">
        <v>803</v>
      </c>
      <c r="M107" s="33"/>
      <c r="N107" s="32"/>
      <c r="O107" s="33"/>
      <c r="P107" s="33"/>
      <c r="Q107" s="33"/>
      <c r="R107" s="33"/>
      <c r="S107" s="33" t="s">
        <v>260</v>
      </c>
      <c r="T107" s="391">
        <f>H107*K107</f>
        <v>0</v>
      </c>
      <c r="V107" s="331"/>
      <c r="W107" s="331"/>
      <c r="X107" s="331"/>
    </row>
    <row r="108" spans="1:24" s="42" customFormat="1" ht="21" customHeight="1" x14ac:dyDescent="0.15">
      <c r="A108" s="215"/>
      <c r="B108" s="214"/>
      <c r="C108" s="214" t="s">
        <v>245</v>
      </c>
      <c r="D108" s="551">
        <f>SUM(T108/1000)</f>
        <v>11686.485000000001</v>
      </c>
      <c r="E108" s="165">
        <v>11686.485000000001</v>
      </c>
      <c r="F108" s="577">
        <v>0</v>
      </c>
      <c r="G108" s="320" t="s">
        <v>306</v>
      </c>
      <c r="H108" s="321">
        <v>11686485</v>
      </c>
      <c r="I108" s="322" t="s">
        <v>8</v>
      </c>
      <c r="J108" s="324" t="s">
        <v>136</v>
      </c>
      <c r="K108" s="327">
        <v>1</v>
      </c>
      <c r="L108" s="324" t="s">
        <v>279</v>
      </c>
      <c r="M108" s="324"/>
      <c r="N108" s="323"/>
      <c r="O108" s="324"/>
      <c r="P108" s="324"/>
      <c r="Q108" s="324"/>
      <c r="R108" s="324"/>
      <c r="S108" s="324" t="s">
        <v>0</v>
      </c>
      <c r="T108" s="325">
        <f>H108*K108</f>
        <v>11686485</v>
      </c>
      <c r="U108" s="42">
        <v>11686485</v>
      </c>
      <c r="V108" s="331"/>
      <c r="W108" s="331"/>
      <c r="X108" s="331"/>
    </row>
    <row r="109" spans="1:24" s="42" customFormat="1" ht="21" hidden="1" customHeight="1" x14ac:dyDescent="0.15">
      <c r="A109" s="185"/>
      <c r="B109" s="181"/>
      <c r="C109" s="181"/>
      <c r="D109" s="212"/>
      <c r="E109" s="574"/>
      <c r="F109" s="574"/>
      <c r="G109" s="23" t="s">
        <v>246</v>
      </c>
      <c r="H109" s="24"/>
      <c r="I109" s="25"/>
      <c r="J109" s="25"/>
      <c r="K109" s="151"/>
      <c r="L109" s="27"/>
      <c r="M109" s="27"/>
      <c r="N109" s="26"/>
      <c r="O109" s="27"/>
      <c r="P109" s="27"/>
      <c r="Q109" s="27"/>
      <c r="R109" s="27"/>
      <c r="S109" s="27"/>
      <c r="T109" s="28"/>
      <c r="V109" s="331"/>
      <c r="W109" s="331"/>
      <c r="X109" s="331"/>
    </row>
    <row r="110" spans="1:24" s="42" customFormat="1" ht="21" hidden="1" customHeight="1" x14ac:dyDescent="0.15">
      <c r="A110" s="188"/>
      <c r="B110" s="187"/>
      <c r="C110" s="180"/>
      <c r="D110" s="157"/>
      <c r="E110" s="575"/>
      <c r="F110" s="575"/>
      <c r="G110" s="29" t="s">
        <v>247</v>
      </c>
      <c r="H110" s="30"/>
      <c r="I110" s="33"/>
      <c r="J110" s="31"/>
      <c r="K110" s="191"/>
      <c r="L110" s="33"/>
      <c r="M110" s="33"/>
      <c r="N110" s="32"/>
      <c r="O110" s="33"/>
      <c r="P110" s="33"/>
      <c r="Q110" s="33"/>
      <c r="R110" s="33"/>
      <c r="S110" s="33"/>
      <c r="T110" s="34"/>
      <c r="V110" s="331"/>
      <c r="W110" s="331"/>
      <c r="X110" s="331"/>
    </row>
    <row r="111" spans="1:24" ht="24.95" customHeight="1" x14ac:dyDescent="0.15">
      <c r="A111" s="189"/>
      <c r="B111" s="189"/>
      <c r="C111" s="190"/>
      <c r="K111" s="195"/>
      <c r="T111" s="55"/>
    </row>
    <row r="112" spans="1:24" ht="24.95" customHeight="1" x14ac:dyDescent="0.15">
      <c r="A112" s="189"/>
      <c r="B112" s="189"/>
      <c r="C112" s="189"/>
      <c r="G112" s="77"/>
      <c r="H112" s="77"/>
      <c r="I112" s="77"/>
      <c r="J112" s="77"/>
      <c r="K112" s="196"/>
      <c r="L112" s="77"/>
      <c r="M112" s="77"/>
      <c r="N112" s="77"/>
      <c r="O112" s="77"/>
      <c r="P112" s="77"/>
      <c r="Q112" s="77"/>
      <c r="R112" s="77"/>
      <c r="S112" s="77"/>
      <c r="T112" s="55"/>
    </row>
    <row r="113" spans="1:20" ht="24.95" customHeight="1" x14ac:dyDescent="0.15">
      <c r="A113" s="189"/>
      <c r="B113" s="189"/>
      <c r="C113" s="189"/>
      <c r="G113" s="77"/>
      <c r="H113" s="77"/>
      <c r="I113" s="77"/>
      <c r="J113" s="77"/>
      <c r="K113" s="196"/>
      <c r="L113" s="77"/>
      <c r="M113" s="77"/>
      <c r="N113" s="77"/>
      <c r="O113" s="77"/>
      <c r="P113" s="77"/>
      <c r="Q113" s="77"/>
      <c r="R113" s="77"/>
      <c r="S113" s="77"/>
      <c r="T113" s="55"/>
    </row>
    <row r="114" spans="1:20" ht="24.95" customHeight="1" x14ac:dyDescent="0.15">
      <c r="A114" s="189"/>
      <c r="B114" s="189"/>
      <c r="C114" s="189"/>
      <c r="G114" s="77"/>
      <c r="H114" s="77"/>
      <c r="I114" s="77"/>
      <c r="J114" s="77"/>
      <c r="K114" s="196"/>
      <c r="L114" s="77"/>
      <c r="M114" s="77"/>
      <c r="N114" s="77"/>
      <c r="O114" s="77"/>
      <c r="P114" s="77"/>
      <c r="Q114" s="77"/>
      <c r="R114" s="77"/>
      <c r="S114" s="77"/>
      <c r="T114" s="55"/>
    </row>
    <row r="115" spans="1:20" ht="24.95" customHeight="1" x14ac:dyDescent="0.15">
      <c r="A115" s="189"/>
      <c r="B115" s="189"/>
      <c r="C115" s="189"/>
      <c r="G115" s="77"/>
      <c r="H115" s="77"/>
      <c r="I115" s="77"/>
      <c r="J115" s="77"/>
      <c r="K115" s="196"/>
      <c r="L115" s="77"/>
      <c r="M115" s="77"/>
      <c r="N115" s="77"/>
      <c r="O115" s="77"/>
      <c r="P115" s="77"/>
      <c r="Q115" s="77"/>
      <c r="R115" s="77"/>
      <c r="S115" s="77"/>
      <c r="T115" s="55"/>
    </row>
    <row r="116" spans="1:20" ht="24.95" customHeight="1" x14ac:dyDescent="0.15">
      <c r="A116" s="189"/>
      <c r="B116" s="189"/>
      <c r="C116" s="189"/>
      <c r="G116" s="77"/>
      <c r="H116" s="77"/>
      <c r="I116" s="77"/>
      <c r="J116" s="77"/>
      <c r="K116" s="196"/>
      <c r="L116" s="77"/>
      <c r="M116" s="77"/>
      <c r="N116" s="77"/>
      <c r="O116" s="77"/>
      <c r="P116" s="77"/>
      <c r="Q116" s="77"/>
      <c r="R116" s="77"/>
      <c r="S116" s="77"/>
      <c r="T116" s="55"/>
    </row>
    <row r="117" spans="1:20" ht="24.95" customHeight="1" x14ac:dyDescent="0.15">
      <c r="A117" s="189"/>
      <c r="B117" s="189"/>
      <c r="C117" s="190"/>
      <c r="K117" s="195"/>
      <c r="T117" s="55"/>
    </row>
    <row r="118" spans="1:20" ht="24.95" customHeight="1" x14ac:dyDescent="0.15">
      <c r="A118" s="189"/>
      <c r="B118" s="189"/>
      <c r="C118" s="190"/>
      <c r="K118" s="195"/>
      <c r="T118" s="55"/>
    </row>
    <row r="119" spans="1:20" ht="24.95" customHeight="1" x14ac:dyDescent="0.15">
      <c r="A119" s="189"/>
      <c r="B119" s="189"/>
      <c r="C119" s="190"/>
      <c r="K119" s="195"/>
      <c r="T119" s="55"/>
    </row>
    <row r="120" spans="1:20" ht="24.95" customHeight="1" x14ac:dyDescent="0.15">
      <c r="A120" s="189"/>
      <c r="B120" s="189"/>
      <c r="C120" s="190"/>
      <c r="K120" s="195"/>
      <c r="T120" s="55"/>
    </row>
    <row r="121" spans="1:20" ht="24.95" customHeight="1" x14ac:dyDescent="0.15">
      <c r="A121" s="189"/>
      <c r="B121" s="189"/>
      <c r="C121" s="190"/>
      <c r="K121" s="195"/>
      <c r="T121" s="55"/>
    </row>
    <row r="122" spans="1:20" ht="24.95" customHeight="1" x14ac:dyDescent="0.15">
      <c r="A122" s="189"/>
      <c r="B122" s="189"/>
      <c r="C122" s="190"/>
      <c r="K122" s="195"/>
      <c r="T122" s="55"/>
    </row>
    <row r="123" spans="1:20" ht="24.95" customHeight="1" x14ac:dyDescent="0.15">
      <c r="A123" s="189"/>
      <c r="B123" s="189"/>
      <c r="C123" s="190"/>
      <c r="K123" s="195"/>
      <c r="T123" s="55"/>
    </row>
    <row r="124" spans="1:20" ht="24.95" customHeight="1" x14ac:dyDescent="0.15">
      <c r="A124" s="189"/>
      <c r="B124" s="189"/>
      <c r="C124" s="190"/>
      <c r="K124" s="195"/>
      <c r="T124" s="55"/>
    </row>
    <row r="125" spans="1:20" ht="24.95" customHeight="1" x14ac:dyDescent="0.15">
      <c r="A125" s="189"/>
      <c r="B125" s="189"/>
      <c r="C125" s="190"/>
      <c r="K125" s="195"/>
      <c r="T125" s="55"/>
    </row>
    <row r="126" spans="1:20" ht="24.95" customHeight="1" x14ac:dyDescent="0.15">
      <c r="A126" s="189"/>
      <c r="B126" s="189"/>
      <c r="C126" s="190"/>
      <c r="K126" s="195"/>
      <c r="T126" s="55"/>
    </row>
    <row r="127" spans="1:20" ht="24.95" customHeight="1" x14ac:dyDescent="0.15">
      <c r="A127" s="189"/>
      <c r="B127" s="189"/>
      <c r="C127" s="190"/>
      <c r="K127" s="195"/>
      <c r="T127" s="55"/>
    </row>
    <row r="128" spans="1:20" ht="24.95" customHeight="1" x14ac:dyDescent="0.15">
      <c r="A128" s="189"/>
      <c r="B128" s="189"/>
      <c r="C128" s="190"/>
      <c r="K128" s="195"/>
      <c r="T128" s="55"/>
    </row>
    <row r="129" spans="1:20" ht="24.95" customHeight="1" x14ac:dyDescent="0.15">
      <c r="A129" s="189"/>
      <c r="B129" s="189"/>
      <c r="C129" s="190"/>
      <c r="K129" s="195"/>
      <c r="T129" s="55"/>
    </row>
    <row r="130" spans="1:20" ht="24.95" customHeight="1" x14ac:dyDescent="0.15">
      <c r="A130" s="189"/>
      <c r="B130" s="189"/>
      <c r="C130" s="190"/>
      <c r="K130" s="195"/>
      <c r="T130" s="55"/>
    </row>
    <row r="131" spans="1:20" ht="24.95" customHeight="1" x14ac:dyDescent="0.15">
      <c r="A131" s="189"/>
      <c r="B131" s="189"/>
      <c r="C131" s="190"/>
      <c r="K131" s="195"/>
      <c r="T131" s="55"/>
    </row>
    <row r="132" spans="1:20" ht="24.95" customHeight="1" x14ac:dyDescent="0.15">
      <c r="A132" s="189"/>
      <c r="B132" s="189"/>
      <c r="C132" s="190"/>
      <c r="K132" s="195"/>
      <c r="T132" s="55"/>
    </row>
    <row r="133" spans="1:20" ht="24.95" customHeight="1" x14ac:dyDescent="0.15">
      <c r="A133" s="189"/>
      <c r="B133" s="189"/>
      <c r="C133" s="190"/>
      <c r="K133" s="195"/>
      <c r="T133" s="55"/>
    </row>
    <row r="134" spans="1:20" ht="24.95" customHeight="1" x14ac:dyDescent="0.15">
      <c r="A134" s="189"/>
      <c r="B134" s="189"/>
      <c r="C134" s="190"/>
      <c r="K134" s="195"/>
      <c r="T134" s="55"/>
    </row>
    <row r="135" spans="1:20" ht="24.95" customHeight="1" x14ac:dyDescent="0.15">
      <c r="A135" s="189"/>
      <c r="B135" s="189"/>
      <c r="C135" s="190"/>
      <c r="K135" s="195"/>
      <c r="T135" s="55"/>
    </row>
    <row r="136" spans="1:20" ht="24.95" customHeight="1" x14ac:dyDescent="0.15">
      <c r="A136" s="189"/>
      <c r="B136" s="189"/>
      <c r="C136" s="190"/>
      <c r="K136" s="195"/>
      <c r="T136" s="55"/>
    </row>
    <row r="137" spans="1:20" ht="24.95" customHeight="1" x14ac:dyDescent="0.15">
      <c r="A137" s="189"/>
      <c r="B137" s="189"/>
      <c r="C137" s="190"/>
      <c r="K137" s="195"/>
      <c r="T137" s="55"/>
    </row>
    <row r="138" spans="1:20" ht="24.95" customHeight="1" x14ac:dyDescent="0.15">
      <c r="A138" s="189"/>
      <c r="B138" s="189"/>
      <c r="C138" s="190"/>
      <c r="K138" s="195"/>
      <c r="T138" s="55"/>
    </row>
    <row r="139" spans="1:20" ht="24.95" customHeight="1" x14ac:dyDescent="0.15">
      <c r="A139" s="189"/>
      <c r="B139" s="189"/>
      <c r="C139" s="190"/>
      <c r="K139" s="195"/>
      <c r="T139" s="55"/>
    </row>
    <row r="140" spans="1:20" ht="24.95" customHeight="1" x14ac:dyDescent="0.15">
      <c r="A140" s="189"/>
      <c r="B140" s="189"/>
      <c r="C140" s="190"/>
      <c r="K140" s="195"/>
      <c r="T140" s="55"/>
    </row>
    <row r="141" spans="1:20" ht="24.95" customHeight="1" x14ac:dyDescent="0.15">
      <c r="A141" s="189"/>
      <c r="B141" s="189"/>
      <c r="C141" s="190"/>
      <c r="K141" s="195"/>
      <c r="T141" s="55"/>
    </row>
    <row r="142" spans="1:20" ht="24.95" customHeight="1" x14ac:dyDescent="0.15">
      <c r="A142" s="189"/>
      <c r="B142" s="189"/>
      <c r="C142" s="190"/>
      <c r="K142" s="195"/>
      <c r="T142" s="55"/>
    </row>
    <row r="143" spans="1:20" ht="24.95" customHeight="1" x14ac:dyDescent="0.15">
      <c r="A143" s="189"/>
      <c r="B143" s="189"/>
      <c r="C143" s="190"/>
      <c r="K143" s="195"/>
      <c r="T143" s="55"/>
    </row>
    <row r="144" spans="1:20" ht="24.95" customHeight="1" x14ac:dyDescent="0.15">
      <c r="A144" s="189"/>
      <c r="B144" s="189"/>
      <c r="C144" s="190"/>
      <c r="K144" s="195"/>
      <c r="T144" s="55"/>
    </row>
    <row r="145" spans="1:20" ht="24.95" customHeight="1" x14ac:dyDescent="0.15">
      <c r="A145" s="189"/>
      <c r="B145" s="189"/>
      <c r="C145" s="190"/>
      <c r="K145" s="195"/>
      <c r="T145" s="55"/>
    </row>
    <row r="146" spans="1:20" ht="24.95" customHeight="1" x14ac:dyDescent="0.15">
      <c r="A146" s="189"/>
      <c r="B146" s="189"/>
      <c r="C146" s="190"/>
      <c r="K146" s="195"/>
      <c r="T146" s="55"/>
    </row>
    <row r="147" spans="1:20" ht="24.95" customHeight="1" x14ac:dyDescent="0.15">
      <c r="A147" s="189"/>
      <c r="B147" s="189"/>
      <c r="C147" s="190"/>
      <c r="K147" s="195"/>
      <c r="T147" s="55"/>
    </row>
    <row r="148" spans="1:20" ht="24.95" customHeight="1" x14ac:dyDescent="0.15">
      <c r="A148" s="189"/>
      <c r="B148" s="189"/>
      <c r="C148" s="190"/>
      <c r="K148" s="195"/>
      <c r="T148" s="55"/>
    </row>
    <row r="149" spans="1:20" ht="24.95" customHeight="1" x14ac:dyDescent="0.15">
      <c r="A149" s="189"/>
      <c r="B149" s="189"/>
      <c r="C149" s="190"/>
      <c r="K149" s="195"/>
      <c r="T149" s="55"/>
    </row>
    <row r="150" spans="1:20" ht="24.95" customHeight="1" x14ac:dyDescent="0.15">
      <c r="A150" s="189"/>
      <c r="B150" s="189"/>
      <c r="C150" s="190"/>
      <c r="K150" s="195"/>
      <c r="T150" s="55"/>
    </row>
    <row r="151" spans="1:20" ht="24.95" customHeight="1" x14ac:dyDescent="0.15">
      <c r="A151" s="189"/>
      <c r="B151" s="189"/>
      <c r="C151" s="190"/>
      <c r="K151" s="195"/>
      <c r="T151" s="55"/>
    </row>
    <row r="152" spans="1:20" ht="24.95" customHeight="1" x14ac:dyDescent="0.15">
      <c r="A152" s="189"/>
      <c r="B152" s="189"/>
      <c r="C152" s="190"/>
      <c r="K152" s="195"/>
      <c r="T152" s="55"/>
    </row>
    <row r="153" spans="1:20" ht="24.95" customHeight="1" x14ac:dyDescent="0.15">
      <c r="A153" s="189"/>
      <c r="B153" s="189"/>
      <c r="C153" s="190"/>
      <c r="K153" s="195"/>
      <c r="T153" s="55"/>
    </row>
    <row r="154" spans="1:20" ht="24.95" customHeight="1" x14ac:dyDescent="0.15">
      <c r="A154" s="189"/>
      <c r="B154" s="189"/>
      <c r="C154" s="190"/>
      <c r="K154" s="195"/>
      <c r="T154" s="55"/>
    </row>
    <row r="155" spans="1:20" ht="24.95" customHeight="1" x14ac:dyDescent="0.15">
      <c r="A155" s="189"/>
      <c r="B155" s="189"/>
      <c r="C155" s="190"/>
      <c r="K155" s="195"/>
      <c r="T155" s="55"/>
    </row>
    <row r="156" spans="1:20" ht="24.95" customHeight="1" x14ac:dyDescent="0.15">
      <c r="A156" s="189"/>
      <c r="B156" s="189"/>
      <c r="C156" s="190"/>
      <c r="K156" s="195"/>
      <c r="T156" s="55"/>
    </row>
    <row r="157" spans="1:20" ht="24.95" customHeight="1" x14ac:dyDescent="0.15">
      <c r="A157" s="189"/>
      <c r="B157" s="189"/>
      <c r="C157" s="190"/>
      <c r="K157" s="195"/>
      <c r="T157" s="55"/>
    </row>
    <row r="158" spans="1:20" ht="24.95" customHeight="1" x14ac:dyDescent="0.15">
      <c r="A158" s="189"/>
      <c r="B158" s="189"/>
      <c r="C158" s="190"/>
      <c r="K158" s="195"/>
      <c r="T158" s="55"/>
    </row>
    <row r="159" spans="1:20" ht="24.95" customHeight="1" x14ac:dyDescent="0.15">
      <c r="A159" s="189"/>
      <c r="B159" s="189"/>
      <c r="C159" s="190"/>
      <c r="K159" s="195"/>
      <c r="T159" s="55"/>
    </row>
    <row r="160" spans="1:20" ht="24.95" customHeight="1" x14ac:dyDescent="0.15">
      <c r="A160" s="189"/>
      <c r="B160" s="189"/>
      <c r="C160" s="190"/>
      <c r="K160" s="195"/>
      <c r="T160" s="55"/>
    </row>
    <row r="161" spans="1:20" ht="24.95" customHeight="1" x14ac:dyDescent="0.15">
      <c r="A161" s="189"/>
      <c r="B161" s="189"/>
      <c r="C161" s="190"/>
      <c r="K161" s="195"/>
      <c r="T161" s="55"/>
    </row>
    <row r="162" spans="1:20" ht="24.95" customHeight="1" x14ac:dyDescent="0.15">
      <c r="K162" s="195"/>
      <c r="T162" s="55"/>
    </row>
    <row r="163" spans="1:20" ht="24.95" customHeight="1" x14ac:dyDescent="0.15">
      <c r="K163" s="195"/>
      <c r="T163" s="55"/>
    </row>
    <row r="164" spans="1:20" ht="24.95" customHeight="1" x14ac:dyDescent="0.15">
      <c r="K164" s="195"/>
      <c r="T164" s="55"/>
    </row>
    <row r="165" spans="1:20" ht="24.95" customHeight="1" x14ac:dyDescent="0.15">
      <c r="K165" s="195"/>
      <c r="T165" s="55"/>
    </row>
    <row r="166" spans="1:20" ht="24.95" customHeight="1" x14ac:dyDescent="0.15">
      <c r="K166" s="195"/>
      <c r="T166" s="55"/>
    </row>
    <row r="167" spans="1:20" ht="24.95" customHeight="1" x14ac:dyDescent="0.15">
      <c r="K167" s="195"/>
      <c r="T167" s="55"/>
    </row>
    <row r="168" spans="1:20" ht="24.95" customHeight="1" x14ac:dyDescent="0.15">
      <c r="K168" s="195"/>
      <c r="T168" s="55"/>
    </row>
    <row r="169" spans="1:20" ht="24.95" customHeight="1" x14ac:dyDescent="0.15">
      <c r="K169" s="195"/>
      <c r="T169" s="55"/>
    </row>
    <row r="170" spans="1:20" ht="24.95" customHeight="1" x14ac:dyDescent="0.15">
      <c r="K170" s="195"/>
      <c r="T170" s="55"/>
    </row>
    <row r="171" spans="1:20" ht="24.95" customHeight="1" x14ac:dyDescent="0.15">
      <c r="K171" s="195"/>
      <c r="T171" s="55"/>
    </row>
    <row r="172" spans="1:20" ht="24.95" customHeight="1" x14ac:dyDescent="0.15">
      <c r="K172" s="195"/>
      <c r="T172" s="55"/>
    </row>
    <row r="173" spans="1:20" ht="24.95" customHeight="1" x14ac:dyDescent="0.15">
      <c r="K173" s="195"/>
      <c r="T173" s="55"/>
    </row>
    <row r="174" spans="1:20" ht="24.95" customHeight="1" x14ac:dyDescent="0.15">
      <c r="K174" s="195"/>
      <c r="T174" s="55"/>
    </row>
    <row r="175" spans="1:20" ht="24.95" customHeight="1" x14ac:dyDescent="0.15">
      <c r="K175" s="195"/>
      <c r="T175" s="55"/>
    </row>
    <row r="176" spans="1:20" ht="24.95" customHeight="1" x14ac:dyDescent="0.15">
      <c r="K176" s="195"/>
      <c r="T176" s="55"/>
    </row>
    <row r="177" spans="11:20" ht="24.95" customHeight="1" x14ac:dyDescent="0.15">
      <c r="K177" s="195"/>
      <c r="T177" s="55"/>
    </row>
    <row r="178" spans="11:20" ht="24.95" customHeight="1" x14ac:dyDescent="0.15">
      <c r="T178" s="55"/>
    </row>
    <row r="179" spans="11:20" ht="24.95" customHeight="1" x14ac:dyDescent="0.15">
      <c r="T179" s="55"/>
    </row>
    <row r="180" spans="11:20" ht="24.95" customHeight="1" x14ac:dyDescent="0.15">
      <c r="T180" s="55"/>
    </row>
    <row r="181" spans="11:20" ht="24.95" customHeight="1" x14ac:dyDescent="0.15">
      <c r="T181" s="55"/>
    </row>
    <row r="182" spans="11:20" ht="24.95" customHeight="1" x14ac:dyDescent="0.15">
      <c r="T182" s="55"/>
    </row>
    <row r="183" spans="11:20" ht="24.95" customHeight="1" x14ac:dyDescent="0.15">
      <c r="T183" s="55"/>
    </row>
    <row r="184" spans="11:20" ht="24.95" customHeight="1" x14ac:dyDescent="0.15">
      <c r="T184" s="55"/>
    </row>
    <row r="185" spans="11:20" ht="24.95" customHeight="1" x14ac:dyDescent="0.15">
      <c r="T185" s="55"/>
    </row>
    <row r="186" spans="11:20" ht="24.95" customHeight="1" x14ac:dyDescent="0.15">
      <c r="T186" s="55"/>
    </row>
    <row r="187" spans="11:20" ht="24.95" customHeight="1" x14ac:dyDescent="0.15">
      <c r="T187" s="55"/>
    </row>
    <row r="188" spans="11:20" ht="24.95" customHeight="1" x14ac:dyDescent="0.15">
      <c r="T188" s="55"/>
    </row>
    <row r="189" spans="11:20" ht="24.95" customHeight="1" x14ac:dyDescent="0.15">
      <c r="T189" s="55"/>
    </row>
    <row r="190" spans="11:20" ht="24.95" customHeight="1" x14ac:dyDescent="0.15">
      <c r="T190" s="55"/>
    </row>
    <row r="191" spans="11:20" ht="24.95" customHeight="1" x14ac:dyDescent="0.15">
      <c r="T191" s="55"/>
    </row>
    <row r="192" spans="11:20" ht="24.95" customHeight="1" x14ac:dyDescent="0.15">
      <c r="T192" s="55"/>
    </row>
    <row r="193" spans="20:20" ht="24.95" customHeight="1" x14ac:dyDescent="0.15">
      <c r="T193" s="55"/>
    </row>
    <row r="194" spans="20:20" ht="24.95" customHeight="1" x14ac:dyDescent="0.15">
      <c r="T194" s="55"/>
    </row>
    <row r="195" spans="20:20" ht="24.95" customHeight="1" x14ac:dyDescent="0.15">
      <c r="T195" s="55"/>
    </row>
    <row r="196" spans="20:20" ht="24.95" customHeight="1" x14ac:dyDescent="0.15">
      <c r="T196" s="55"/>
    </row>
    <row r="197" spans="20:20" ht="24.95" customHeight="1" x14ac:dyDescent="0.15">
      <c r="T197" s="55"/>
    </row>
    <row r="198" spans="20:20" ht="24.95" customHeight="1" x14ac:dyDescent="0.15">
      <c r="T198" s="55"/>
    </row>
    <row r="199" spans="20:20" ht="24.95" customHeight="1" x14ac:dyDescent="0.15">
      <c r="T199" s="55"/>
    </row>
    <row r="200" spans="20:20" ht="24.95" customHeight="1" x14ac:dyDescent="0.15">
      <c r="T200" s="55"/>
    </row>
    <row r="201" spans="20:20" ht="24.95" customHeight="1" x14ac:dyDescent="0.15">
      <c r="T201" s="55"/>
    </row>
    <row r="202" spans="20:20" ht="24.95" customHeight="1" x14ac:dyDescent="0.15">
      <c r="T202" s="55"/>
    </row>
    <row r="203" spans="20:20" ht="24.95" customHeight="1" x14ac:dyDescent="0.15">
      <c r="T203" s="55"/>
    </row>
    <row r="204" spans="20:20" ht="24.95" customHeight="1" x14ac:dyDescent="0.15">
      <c r="T204" s="55"/>
    </row>
    <row r="205" spans="20:20" ht="24.95" customHeight="1" x14ac:dyDescent="0.15">
      <c r="T205" s="55"/>
    </row>
    <row r="206" spans="20:20" ht="24.95" customHeight="1" x14ac:dyDescent="0.15">
      <c r="T206" s="55"/>
    </row>
    <row r="207" spans="20:20" ht="24.95" customHeight="1" x14ac:dyDescent="0.15">
      <c r="T207" s="55"/>
    </row>
    <row r="208" spans="20:20" ht="24.95" customHeight="1" x14ac:dyDescent="0.15">
      <c r="T208" s="55"/>
    </row>
    <row r="209" spans="20:20" ht="24.95" customHeight="1" x14ac:dyDescent="0.15">
      <c r="T209" s="55"/>
    </row>
    <row r="210" spans="20:20" ht="24.95" customHeight="1" x14ac:dyDescent="0.15">
      <c r="T210" s="55"/>
    </row>
    <row r="211" spans="20:20" ht="24.95" customHeight="1" x14ac:dyDescent="0.15">
      <c r="T211" s="55"/>
    </row>
    <row r="212" spans="20:20" ht="24.95" customHeight="1" x14ac:dyDescent="0.15">
      <c r="T212" s="55"/>
    </row>
    <row r="213" spans="20:20" ht="24.95" customHeight="1" x14ac:dyDescent="0.15">
      <c r="T213" s="55"/>
    </row>
    <row r="214" spans="20:20" ht="24.95" customHeight="1" x14ac:dyDescent="0.15">
      <c r="T214" s="55"/>
    </row>
    <row r="215" spans="20:20" ht="24.95" customHeight="1" x14ac:dyDescent="0.15">
      <c r="T215" s="55"/>
    </row>
    <row r="216" spans="20:20" ht="24.95" customHeight="1" x14ac:dyDescent="0.15">
      <c r="T216" s="55"/>
    </row>
    <row r="217" spans="20:20" ht="24.95" customHeight="1" x14ac:dyDescent="0.15">
      <c r="T217" s="55"/>
    </row>
    <row r="218" spans="20:20" ht="24.95" customHeight="1" x14ac:dyDescent="0.15">
      <c r="T218" s="55"/>
    </row>
    <row r="219" spans="20:20" ht="24.95" customHeight="1" x14ac:dyDescent="0.15">
      <c r="T219" s="55"/>
    </row>
    <row r="220" spans="20:20" ht="24.95" customHeight="1" x14ac:dyDescent="0.15">
      <c r="T220" s="55"/>
    </row>
    <row r="221" spans="20:20" ht="24.95" customHeight="1" x14ac:dyDescent="0.15">
      <c r="T221" s="55"/>
    </row>
    <row r="222" spans="20:20" ht="24.95" customHeight="1" x14ac:dyDescent="0.15">
      <c r="T222" s="55"/>
    </row>
    <row r="223" spans="20:20" ht="24.95" customHeight="1" x14ac:dyDescent="0.15">
      <c r="T223" s="55"/>
    </row>
    <row r="224" spans="20:20" ht="24.95" customHeight="1" x14ac:dyDescent="0.15">
      <c r="T224" s="55"/>
    </row>
    <row r="225" spans="20:20" ht="24.95" customHeight="1" x14ac:dyDescent="0.15">
      <c r="T225" s="55"/>
    </row>
    <row r="226" spans="20:20" ht="24.95" customHeight="1" x14ac:dyDescent="0.15">
      <c r="T226" s="55"/>
    </row>
    <row r="227" spans="20:20" ht="24.95" customHeight="1" x14ac:dyDescent="0.15">
      <c r="T227" s="55"/>
    </row>
    <row r="228" spans="20:20" ht="24.95" customHeight="1" x14ac:dyDescent="0.15">
      <c r="T228" s="55"/>
    </row>
    <row r="229" spans="20:20" ht="24.95" customHeight="1" x14ac:dyDescent="0.15">
      <c r="T229" s="55"/>
    </row>
    <row r="230" spans="20:20" ht="24.95" customHeight="1" x14ac:dyDescent="0.15">
      <c r="T230" s="55"/>
    </row>
    <row r="231" spans="20:20" ht="24.95" customHeight="1" x14ac:dyDescent="0.15">
      <c r="T231" s="55"/>
    </row>
    <row r="232" spans="20:20" ht="24.95" customHeight="1" x14ac:dyDescent="0.15">
      <c r="T232" s="55"/>
    </row>
    <row r="233" spans="20:20" ht="24.95" customHeight="1" x14ac:dyDescent="0.15">
      <c r="T233" s="55"/>
    </row>
    <row r="234" spans="20:20" ht="24.95" customHeight="1" x14ac:dyDescent="0.15">
      <c r="T234" s="55"/>
    </row>
    <row r="235" spans="20:20" ht="24.95" customHeight="1" x14ac:dyDescent="0.15">
      <c r="T235" s="55"/>
    </row>
    <row r="236" spans="20:20" ht="24.95" customHeight="1" x14ac:dyDescent="0.15">
      <c r="T236" s="55"/>
    </row>
    <row r="237" spans="20:20" ht="24.95" customHeight="1" x14ac:dyDescent="0.15">
      <c r="T237" s="55"/>
    </row>
    <row r="238" spans="20:20" ht="24.95" customHeight="1" x14ac:dyDescent="0.15">
      <c r="T238" s="55"/>
    </row>
    <row r="239" spans="20:20" ht="24.95" customHeight="1" x14ac:dyDescent="0.15">
      <c r="T239" s="55"/>
    </row>
    <row r="240" spans="20:20" ht="24.95" customHeight="1" x14ac:dyDescent="0.15">
      <c r="T240" s="55"/>
    </row>
    <row r="241" spans="20:20" ht="24.95" customHeight="1" x14ac:dyDescent="0.15">
      <c r="T241" s="55"/>
    </row>
    <row r="242" spans="20:20" ht="24.95" customHeight="1" x14ac:dyDescent="0.15">
      <c r="T242" s="55"/>
    </row>
    <row r="243" spans="20:20" ht="24.95" customHeight="1" x14ac:dyDescent="0.15">
      <c r="T243" s="55"/>
    </row>
    <row r="244" spans="20:20" ht="24.95" customHeight="1" x14ac:dyDescent="0.15">
      <c r="T244" s="55"/>
    </row>
    <row r="245" spans="20:20" ht="24.95" customHeight="1" x14ac:dyDescent="0.15">
      <c r="T245" s="55"/>
    </row>
    <row r="246" spans="20:20" ht="24.95" customHeight="1" x14ac:dyDescent="0.15">
      <c r="T246" s="55"/>
    </row>
    <row r="247" spans="20:20" ht="24.95" customHeight="1" x14ac:dyDescent="0.15">
      <c r="T247" s="55"/>
    </row>
    <row r="248" spans="20:20" ht="24.95" customHeight="1" x14ac:dyDescent="0.15">
      <c r="T248" s="55"/>
    </row>
    <row r="249" spans="20:20" ht="24.95" customHeight="1" x14ac:dyDescent="0.15">
      <c r="T249" s="55"/>
    </row>
    <row r="250" spans="20:20" ht="24.95" customHeight="1" x14ac:dyDescent="0.15">
      <c r="T250" s="55"/>
    </row>
    <row r="251" spans="20:20" ht="24.95" customHeight="1" x14ac:dyDescent="0.15">
      <c r="T251" s="55"/>
    </row>
    <row r="252" spans="20:20" ht="24.95" customHeight="1" x14ac:dyDescent="0.15">
      <c r="T252" s="55"/>
    </row>
    <row r="253" spans="20:20" ht="24.95" customHeight="1" x14ac:dyDescent="0.15">
      <c r="T253" s="55"/>
    </row>
    <row r="254" spans="20:20" ht="24.95" customHeight="1" x14ac:dyDescent="0.15">
      <c r="T254" s="55"/>
    </row>
    <row r="255" spans="20:20" ht="24.95" customHeight="1" x14ac:dyDescent="0.15">
      <c r="T255" s="55"/>
    </row>
    <row r="256" spans="20:20" ht="24.95" customHeight="1" x14ac:dyDescent="0.15">
      <c r="T256" s="55"/>
    </row>
    <row r="257" spans="20:20" ht="24.95" customHeight="1" x14ac:dyDescent="0.15">
      <c r="T257" s="55"/>
    </row>
    <row r="258" spans="20:20" ht="24.95" customHeight="1" x14ac:dyDescent="0.15">
      <c r="T258" s="55"/>
    </row>
    <row r="259" spans="20:20" ht="24.95" customHeight="1" x14ac:dyDescent="0.15">
      <c r="T259" s="55"/>
    </row>
    <row r="260" spans="20:20" ht="24.95" customHeight="1" x14ac:dyDescent="0.15">
      <c r="T260" s="55"/>
    </row>
    <row r="261" spans="20:20" ht="24.95" customHeight="1" x14ac:dyDescent="0.15">
      <c r="T261" s="55"/>
    </row>
    <row r="262" spans="20:20" ht="24.95" customHeight="1" x14ac:dyDescent="0.15">
      <c r="T262" s="55"/>
    </row>
    <row r="263" spans="20:20" ht="24.95" customHeight="1" x14ac:dyDescent="0.15">
      <c r="T263" s="55"/>
    </row>
    <row r="264" spans="20:20" ht="24.95" customHeight="1" x14ac:dyDescent="0.15">
      <c r="T264" s="55"/>
    </row>
    <row r="265" spans="20:20" ht="24.95" customHeight="1" x14ac:dyDescent="0.15">
      <c r="T265" s="55"/>
    </row>
    <row r="266" spans="20:20" ht="24.95" customHeight="1" x14ac:dyDescent="0.15">
      <c r="T266" s="55"/>
    </row>
    <row r="267" spans="20:20" ht="24.95" customHeight="1" x14ac:dyDescent="0.15">
      <c r="T267" s="55"/>
    </row>
    <row r="268" spans="20:20" ht="24.95" customHeight="1" x14ac:dyDescent="0.15">
      <c r="T268" s="55"/>
    </row>
    <row r="269" spans="20:20" ht="24.95" customHeight="1" x14ac:dyDescent="0.15">
      <c r="T269" s="55"/>
    </row>
    <row r="270" spans="20:20" ht="24.95" customHeight="1" x14ac:dyDescent="0.15">
      <c r="T270" s="55"/>
    </row>
    <row r="271" spans="20:20" ht="24.95" customHeight="1" x14ac:dyDescent="0.15">
      <c r="T271" s="55"/>
    </row>
    <row r="272" spans="20:20" ht="24.95" customHeight="1" x14ac:dyDescent="0.15">
      <c r="T272" s="55"/>
    </row>
    <row r="273" spans="20:20" ht="24.95" customHeight="1" x14ac:dyDescent="0.15">
      <c r="T273" s="55"/>
    </row>
    <row r="274" spans="20:20" ht="24.95" customHeight="1" x14ac:dyDescent="0.15">
      <c r="T274" s="55"/>
    </row>
    <row r="275" spans="20:20" ht="24.95" customHeight="1" x14ac:dyDescent="0.15">
      <c r="T275" s="55"/>
    </row>
    <row r="276" spans="20:20" ht="24.95" customHeight="1" x14ac:dyDescent="0.15">
      <c r="T276" s="55"/>
    </row>
    <row r="277" spans="20:20" ht="24.95" customHeight="1" x14ac:dyDescent="0.15">
      <c r="T277" s="55"/>
    </row>
    <row r="278" spans="20:20" ht="24.95" customHeight="1" x14ac:dyDescent="0.15">
      <c r="T278" s="55"/>
    </row>
    <row r="279" spans="20:20" ht="24.95" customHeight="1" x14ac:dyDescent="0.15">
      <c r="T279" s="55"/>
    </row>
    <row r="280" spans="20:20" ht="24.95" customHeight="1" x14ac:dyDescent="0.15">
      <c r="T280" s="55"/>
    </row>
    <row r="281" spans="20:20" ht="24.95" customHeight="1" x14ac:dyDescent="0.15">
      <c r="T281" s="55"/>
    </row>
    <row r="282" spans="20:20" ht="24.95" customHeight="1" x14ac:dyDescent="0.15">
      <c r="T282" s="55"/>
    </row>
    <row r="283" spans="20:20" ht="24.95" customHeight="1" x14ac:dyDescent="0.15">
      <c r="T283" s="55"/>
    </row>
    <row r="284" spans="20:20" ht="24.95" customHeight="1" x14ac:dyDescent="0.15">
      <c r="T284" s="55"/>
    </row>
    <row r="285" spans="20:20" ht="24.95" customHeight="1" x14ac:dyDescent="0.15">
      <c r="T285" s="55"/>
    </row>
    <row r="286" spans="20:20" ht="24.95" customHeight="1" x14ac:dyDescent="0.15">
      <c r="T286" s="55"/>
    </row>
    <row r="287" spans="20:20" ht="24.95" customHeight="1" x14ac:dyDescent="0.15">
      <c r="T287" s="55"/>
    </row>
    <row r="288" spans="20:20" ht="24.95" customHeight="1" x14ac:dyDescent="0.15">
      <c r="T288" s="55"/>
    </row>
    <row r="289" spans="20:20" ht="24.95" customHeight="1" x14ac:dyDescent="0.15">
      <c r="T289" s="55"/>
    </row>
    <row r="290" spans="20:20" ht="24.95" customHeight="1" x14ac:dyDescent="0.15">
      <c r="T290" s="55"/>
    </row>
    <row r="291" spans="20:20" ht="24.95" customHeight="1" x14ac:dyDescent="0.15">
      <c r="T291" s="55"/>
    </row>
    <row r="292" spans="20:20" ht="24.95" customHeight="1" x14ac:dyDescent="0.15">
      <c r="T292" s="55"/>
    </row>
    <row r="293" spans="20:20" ht="24.95" customHeight="1" x14ac:dyDescent="0.15">
      <c r="T293" s="55"/>
    </row>
    <row r="294" spans="20:20" ht="24.95" customHeight="1" x14ac:dyDescent="0.15">
      <c r="T294" s="55"/>
    </row>
    <row r="295" spans="20:20" ht="24.95" customHeight="1" x14ac:dyDescent="0.15">
      <c r="T295" s="55"/>
    </row>
    <row r="296" spans="20:20" ht="24.95" customHeight="1" x14ac:dyDescent="0.15">
      <c r="T296" s="55"/>
    </row>
    <row r="297" spans="20:20" ht="24.95" customHeight="1" x14ac:dyDescent="0.15">
      <c r="T297" s="55"/>
    </row>
    <row r="298" spans="20:20" ht="24.95" customHeight="1" x14ac:dyDescent="0.15">
      <c r="T298" s="55"/>
    </row>
    <row r="299" spans="20:20" ht="24.95" customHeight="1" x14ac:dyDescent="0.15">
      <c r="T299" s="55"/>
    </row>
    <row r="300" spans="20:20" ht="24.95" customHeight="1" x14ac:dyDescent="0.15">
      <c r="T300" s="55"/>
    </row>
    <row r="301" spans="20:20" ht="24.95" customHeight="1" x14ac:dyDescent="0.15">
      <c r="T301" s="55"/>
    </row>
    <row r="302" spans="20:20" ht="24.95" customHeight="1" x14ac:dyDescent="0.15">
      <c r="T302" s="55"/>
    </row>
    <row r="303" spans="20:20" ht="24.95" customHeight="1" x14ac:dyDescent="0.15">
      <c r="T303" s="55"/>
    </row>
    <row r="304" spans="20:20" ht="24.95" customHeight="1" x14ac:dyDescent="0.15">
      <c r="T304" s="55"/>
    </row>
    <row r="305" spans="20:20" ht="24.95" customHeight="1" x14ac:dyDescent="0.15">
      <c r="T305" s="55"/>
    </row>
    <row r="306" spans="20:20" ht="24.95" customHeight="1" x14ac:dyDescent="0.15">
      <c r="T306" s="55"/>
    </row>
    <row r="307" spans="20:20" ht="24.95" customHeight="1" x14ac:dyDescent="0.15">
      <c r="T307" s="55"/>
    </row>
    <row r="308" spans="20:20" ht="24.95" customHeight="1" x14ac:dyDescent="0.15">
      <c r="T308" s="55"/>
    </row>
    <row r="309" spans="20:20" ht="24.95" customHeight="1" x14ac:dyDescent="0.15">
      <c r="T309" s="55"/>
    </row>
    <row r="310" spans="20:20" ht="24.95" customHeight="1" x14ac:dyDescent="0.15">
      <c r="T310" s="55"/>
    </row>
    <row r="311" spans="20:20" ht="24.95" customHeight="1" x14ac:dyDescent="0.15">
      <c r="T311" s="55"/>
    </row>
    <row r="312" spans="20:20" ht="24.95" customHeight="1" x14ac:dyDescent="0.15">
      <c r="T312" s="55"/>
    </row>
    <row r="313" spans="20:20" ht="24.95" customHeight="1" x14ac:dyDescent="0.15">
      <c r="T313" s="55"/>
    </row>
    <row r="314" spans="20:20" ht="24.95" customHeight="1" x14ac:dyDescent="0.15">
      <c r="T314" s="55"/>
    </row>
    <row r="315" spans="20:20" ht="24.95" customHeight="1" x14ac:dyDescent="0.15">
      <c r="T315" s="55"/>
    </row>
    <row r="316" spans="20:20" ht="24.95" customHeight="1" x14ac:dyDescent="0.15">
      <c r="T316" s="55"/>
    </row>
    <row r="317" spans="20:20" ht="24.95" customHeight="1" x14ac:dyDescent="0.15">
      <c r="T317" s="55"/>
    </row>
    <row r="318" spans="20:20" ht="24.95" customHeight="1" x14ac:dyDescent="0.15">
      <c r="T318" s="55"/>
    </row>
    <row r="319" spans="20:20" ht="24.95" customHeight="1" x14ac:dyDescent="0.15">
      <c r="T319" s="55"/>
    </row>
    <row r="320" spans="20:20" ht="24.95" customHeight="1" x14ac:dyDescent="0.15">
      <c r="T320" s="55"/>
    </row>
    <row r="321" spans="20:20" ht="24.95" customHeight="1" x14ac:dyDescent="0.15">
      <c r="T321" s="55"/>
    </row>
    <row r="322" spans="20:20" ht="24.95" customHeight="1" x14ac:dyDescent="0.15">
      <c r="T322" s="55"/>
    </row>
    <row r="323" spans="20:20" ht="24.95" customHeight="1" x14ac:dyDescent="0.15">
      <c r="T323" s="55"/>
    </row>
    <row r="324" spans="20:20" ht="24.95" customHeight="1" x14ac:dyDescent="0.15">
      <c r="T324" s="55"/>
    </row>
    <row r="325" spans="20:20" ht="24.95" customHeight="1" x14ac:dyDescent="0.15">
      <c r="T325" s="55"/>
    </row>
    <row r="326" spans="20:20" ht="24.95" customHeight="1" x14ac:dyDescent="0.15">
      <c r="T326" s="55"/>
    </row>
    <row r="327" spans="20:20" ht="24.95" customHeight="1" x14ac:dyDescent="0.15">
      <c r="T327" s="55"/>
    </row>
    <row r="328" spans="20:20" ht="24.95" customHeight="1" x14ac:dyDescent="0.15">
      <c r="T328" s="55"/>
    </row>
    <row r="329" spans="20:20" ht="24.95" customHeight="1" x14ac:dyDescent="0.15">
      <c r="T329" s="55"/>
    </row>
    <row r="330" spans="20:20" ht="24.95" customHeight="1" x14ac:dyDescent="0.15">
      <c r="T330" s="55"/>
    </row>
    <row r="331" spans="20:20" ht="24.95" customHeight="1" x14ac:dyDescent="0.15">
      <c r="T331" s="55"/>
    </row>
    <row r="332" spans="20:20" ht="24.95" customHeight="1" x14ac:dyDescent="0.15">
      <c r="T332" s="55"/>
    </row>
    <row r="333" spans="20:20" ht="24.95" customHeight="1" x14ac:dyDescent="0.15">
      <c r="T333" s="55"/>
    </row>
    <row r="334" spans="20:20" ht="24.95" customHeight="1" x14ac:dyDescent="0.15">
      <c r="T334" s="55"/>
    </row>
    <row r="335" spans="20:20" ht="24.95" customHeight="1" x14ac:dyDescent="0.15">
      <c r="T335" s="55"/>
    </row>
    <row r="336" spans="20:20" ht="24.95" customHeight="1" x14ac:dyDescent="0.15">
      <c r="T336" s="55"/>
    </row>
    <row r="337" spans="20:20" ht="24.95" customHeight="1" x14ac:dyDescent="0.15">
      <c r="T337" s="55"/>
    </row>
    <row r="338" spans="20:20" ht="24.95" customHeight="1" x14ac:dyDescent="0.15">
      <c r="T338" s="55"/>
    </row>
    <row r="339" spans="20:20" ht="24.95" customHeight="1" x14ac:dyDescent="0.15">
      <c r="T339" s="55"/>
    </row>
    <row r="340" spans="20:20" ht="24.95" customHeight="1" x14ac:dyDescent="0.15">
      <c r="T340" s="55"/>
    </row>
    <row r="341" spans="20:20" ht="24.95" customHeight="1" x14ac:dyDescent="0.15">
      <c r="T341" s="55"/>
    </row>
    <row r="342" spans="20:20" ht="24.95" customHeight="1" x14ac:dyDescent="0.15">
      <c r="T342" s="55"/>
    </row>
    <row r="343" spans="20:20" ht="24.95" customHeight="1" x14ac:dyDescent="0.15">
      <c r="T343" s="55"/>
    </row>
    <row r="344" spans="20:20" ht="24.95" customHeight="1" x14ac:dyDescent="0.15">
      <c r="T344" s="55"/>
    </row>
    <row r="345" spans="20:20" ht="24.95" customHeight="1" x14ac:dyDescent="0.15">
      <c r="T345" s="55"/>
    </row>
    <row r="346" spans="20:20" ht="24.95" customHeight="1" x14ac:dyDescent="0.15">
      <c r="T346" s="55"/>
    </row>
    <row r="347" spans="20:20" ht="24.95" customHeight="1" x14ac:dyDescent="0.15">
      <c r="T347" s="55"/>
    </row>
    <row r="348" spans="20:20" ht="24.95" customHeight="1" x14ac:dyDescent="0.15">
      <c r="T348" s="55"/>
    </row>
    <row r="349" spans="20:20" ht="24.95" customHeight="1" x14ac:dyDescent="0.15">
      <c r="T349" s="55"/>
    </row>
    <row r="350" spans="20:20" ht="24.95" customHeight="1" x14ac:dyDescent="0.15">
      <c r="T350" s="55"/>
    </row>
    <row r="351" spans="20:20" ht="24.95" customHeight="1" x14ac:dyDescent="0.15">
      <c r="T351" s="55"/>
    </row>
    <row r="352" spans="20:20" ht="24.95" customHeight="1" x14ac:dyDescent="0.15">
      <c r="T352" s="55"/>
    </row>
    <row r="353" spans="20:20" ht="24.95" customHeight="1" x14ac:dyDescent="0.15">
      <c r="T353" s="55"/>
    </row>
    <row r="354" spans="20:20" ht="24.95" customHeight="1" x14ac:dyDescent="0.15">
      <c r="T354" s="55"/>
    </row>
    <row r="355" spans="20:20" ht="24.95" customHeight="1" x14ac:dyDescent="0.15">
      <c r="T355" s="55"/>
    </row>
    <row r="356" spans="20:20" ht="24.95" customHeight="1" x14ac:dyDescent="0.15">
      <c r="T356" s="55"/>
    </row>
    <row r="357" spans="20:20" ht="24.95" customHeight="1" x14ac:dyDescent="0.15">
      <c r="T357" s="55"/>
    </row>
    <row r="358" spans="20:20" ht="24.95" customHeight="1" x14ac:dyDescent="0.15">
      <c r="T358" s="55"/>
    </row>
    <row r="359" spans="20:20" ht="24.95" customHeight="1" x14ac:dyDescent="0.15">
      <c r="T359" s="55"/>
    </row>
    <row r="360" spans="20:20" ht="24.95" customHeight="1" x14ac:dyDescent="0.15">
      <c r="T360" s="55"/>
    </row>
    <row r="361" spans="20:20" ht="24.95" customHeight="1" x14ac:dyDescent="0.15">
      <c r="T361" s="55"/>
    </row>
    <row r="362" spans="20:20" ht="24.95" customHeight="1" x14ac:dyDescent="0.15">
      <c r="T362" s="55"/>
    </row>
    <row r="363" spans="20:20" ht="24.95" customHeight="1" x14ac:dyDescent="0.15">
      <c r="T363" s="55"/>
    </row>
    <row r="364" spans="20:20" ht="24.95" customHeight="1" x14ac:dyDescent="0.15">
      <c r="T364" s="55"/>
    </row>
    <row r="365" spans="20:20" ht="24.95" customHeight="1" x14ac:dyDescent="0.15">
      <c r="T365" s="55"/>
    </row>
    <row r="366" spans="20:20" ht="24.95" customHeight="1" x14ac:dyDescent="0.15">
      <c r="T366" s="55"/>
    </row>
    <row r="367" spans="20:20" ht="24.95" customHeight="1" x14ac:dyDescent="0.15">
      <c r="T367" s="55"/>
    </row>
    <row r="368" spans="20:20" ht="24.95" customHeight="1" x14ac:dyDescent="0.15">
      <c r="T368" s="55"/>
    </row>
    <row r="369" spans="20:20" ht="24.95" customHeight="1" x14ac:dyDescent="0.15">
      <c r="T369" s="55"/>
    </row>
    <row r="370" spans="20:20" ht="24.95" customHeight="1" x14ac:dyDescent="0.15">
      <c r="T370" s="55"/>
    </row>
    <row r="371" spans="20:20" ht="24.95" customHeight="1" x14ac:dyDescent="0.15">
      <c r="T371" s="55"/>
    </row>
    <row r="372" spans="20:20" ht="24.95" customHeight="1" x14ac:dyDescent="0.15">
      <c r="T372" s="55"/>
    </row>
    <row r="373" spans="20:20" ht="24.95" customHeight="1" x14ac:dyDescent="0.15">
      <c r="T373" s="55"/>
    </row>
    <row r="374" spans="20:20" ht="24.95" customHeight="1" x14ac:dyDescent="0.15">
      <c r="T374" s="55"/>
    </row>
    <row r="375" spans="20:20" ht="24.95" customHeight="1" x14ac:dyDescent="0.15">
      <c r="T375" s="55"/>
    </row>
    <row r="376" spans="20:20" ht="24.95" customHeight="1" x14ac:dyDescent="0.15">
      <c r="T376" s="55"/>
    </row>
    <row r="377" spans="20:20" ht="24.95" customHeight="1" x14ac:dyDescent="0.15">
      <c r="T377" s="55"/>
    </row>
    <row r="378" spans="20:20" ht="24.95" customHeight="1" x14ac:dyDescent="0.15">
      <c r="T378" s="55"/>
    </row>
    <row r="379" spans="20:20" ht="24.95" customHeight="1" x14ac:dyDescent="0.15">
      <c r="T379" s="55"/>
    </row>
    <row r="380" spans="20:20" ht="24.95" customHeight="1" x14ac:dyDescent="0.15">
      <c r="T380" s="55"/>
    </row>
    <row r="381" spans="20:20" ht="24.95" customHeight="1" x14ac:dyDescent="0.15">
      <c r="T381" s="55"/>
    </row>
    <row r="382" spans="20:20" ht="24.95" customHeight="1" x14ac:dyDescent="0.15">
      <c r="T382" s="55"/>
    </row>
    <row r="383" spans="20:20" ht="24.95" customHeight="1" x14ac:dyDescent="0.15">
      <c r="T383" s="55"/>
    </row>
    <row r="384" spans="20:20" ht="24.95" customHeight="1" x14ac:dyDescent="0.15">
      <c r="T384" s="55"/>
    </row>
    <row r="385" spans="20:20" ht="24.95" customHeight="1" x14ac:dyDescent="0.15">
      <c r="T385" s="55"/>
    </row>
    <row r="386" spans="20:20" ht="24.95" customHeight="1" x14ac:dyDescent="0.15">
      <c r="T386" s="55"/>
    </row>
    <row r="387" spans="20:20" ht="24.95" customHeight="1" x14ac:dyDescent="0.15">
      <c r="T387" s="55"/>
    </row>
    <row r="388" spans="20:20" ht="24.95" customHeight="1" x14ac:dyDescent="0.15">
      <c r="T388" s="55"/>
    </row>
    <row r="389" spans="20:20" ht="24.95" customHeight="1" x14ac:dyDescent="0.15">
      <c r="T389" s="55"/>
    </row>
    <row r="390" spans="20:20" ht="24.95" customHeight="1" x14ac:dyDescent="0.15">
      <c r="T390" s="55"/>
    </row>
    <row r="391" spans="20:20" ht="24.95" customHeight="1" x14ac:dyDescent="0.15">
      <c r="T391" s="55"/>
    </row>
    <row r="392" spans="20:20" ht="24.95" customHeight="1" x14ac:dyDescent="0.15">
      <c r="T392" s="55"/>
    </row>
    <row r="393" spans="20:20" ht="24.95" customHeight="1" x14ac:dyDescent="0.15">
      <c r="T393" s="55"/>
    </row>
    <row r="394" spans="20:20" ht="24.95" customHeight="1" x14ac:dyDescent="0.15">
      <c r="T394" s="55"/>
    </row>
    <row r="395" spans="20:20" ht="24.95" customHeight="1" x14ac:dyDescent="0.15">
      <c r="T395" s="55"/>
    </row>
    <row r="396" spans="20:20" ht="24.95" customHeight="1" x14ac:dyDescent="0.15">
      <c r="T396" s="55"/>
    </row>
    <row r="397" spans="20:20" ht="24.95" customHeight="1" x14ac:dyDescent="0.15">
      <c r="T397" s="55"/>
    </row>
    <row r="398" spans="20:20" ht="24.95" customHeight="1" x14ac:dyDescent="0.15">
      <c r="T398" s="55"/>
    </row>
    <row r="399" spans="20:20" ht="24.95" customHeight="1" x14ac:dyDescent="0.15">
      <c r="T399" s="55"/>
    </row>
    <row r="400" spans="20:20" ht="24.95" customHeight="1" x14ac:dyDescent="0.15">
      <c r="T400" s="55"/>
    </row>
    <row r="401" spans="20:20" ht="24.95" customHeight="1" x14ac:dyDescent="0.15">
      <c r="T401" s="55"/>
    </row>
    <row r="402" spans="20:20" ht="24.95" customHeight="1" x14ac:dyDescent="0.15">
      <c r="T402" s="55"/>
    </row>
    <row r="403" spans="20:20" ht="24.95" customHeight="1" x14ac:dyDescent="0.15">
      <c r="T403" s="55"/>
    </row>
    <row r="404" spans="20:20" ht="24.95" customHeight="1" x14ac:dyDescent="0.15">
      <c r="T404" s="55"/>
    </row>
    <row r="405" spans="20:20" ht="24.95" customHeight="1" x14ac:dyDescent="0.15">
      <c r="T405" s="55"/>
    </row>
    <row r="406" spans="20:20" ht="24.95" customHeight="1" x14ac:dyDescent="0.15">
      <c r="T406" s="55"/>
    </row>
    <row r="407" spans="20:20" ht="24.95" customHeight="1" x14ac:dyDescent="0.15">
      <c r="T407" s="55"/>
    </row>
    <row r="408" spans="20:20" ht="24.95" customHeight="1" x14ac:dyDescent="0.15">
      <c r="T408" s="55"/>
    </row>
    <row r="409" spans="20:20" ht="24.95" customHeight="1" x14ac:dyDescent="0.15">
      <c r="T409" s="55"/>
    </row>
    <row r="410" spans="20:20" ht="24.95" customHeight="1" x14ac:dyDescent="0.15">
      <c r="T410" s="55"/>
    </row>
    <row r="411" spans="20:20" ht="24.95" customHeight="1" x14ac:dyDescent="0.15">
      <c r="T411" s="55"/>
    </row>
    <row r="412" spans="20:20" ht="24.95" customHeight="1" x14ac:dyDescent="0.15">
      <c r="T412" s="55"/>
    </row>
    <row r="413" spans="20:20" ht="24.95" customHeight="1" x14ac:dyDescent="0.15">
      <c r="T413" s="55"/>
    </row>
    <row r="414" spans="20:20" ht="24.95" customHeight="1" x14ac:dyDescent="0.15">
      <c r="T414" s="55"/>
    </row>
    <row r="415" spans="20:20" ht="24.95" customHeight="1" x14ac:dyDescent="0.15">
      <c r="T415" s="55"/>
    </row>
    <row r="416" spans="20:20" ht="24.95" customHeight="1" x14ac:dyDescent="0.15">
      <c r="T416" s="55"/>
    </row>
    <row r="417" spans="20:20" ht="24.95" customHeight="1" x14ac:dyDescent="0.15">
      <c r="T417" s="55"/>
    </row>
    <row r="418" spans="20:20" ht="24.95" customHeight="1" x14ac:dyDescent="0.15">
      <c r="T418" s="55"/>
    </row>
    <row r="419" spans="20:20" ht="24.95" customHeight="1" x14ac:dyDescent="0.15">
      <c r="T419" s="55"/>
    </row>
    <row r="420" spans="20:20" ht="24.95" customHeight="1" x14ac:dyDescent="0.15">
      <c r="T420" s="55"/>
    </row>
    <row r="421" spans="20:20" ht="24.95" customHeight="1" x14ac:dyDescent="0.15">
      <c r="T421" s="55"/>
    </row>
    <row r="422" spans="20:20" ht="24.95" customHeight="1" x14ac:dyDescent="0.15">
      <c r="T422" s="55"/>
    </row>
    <row r="423" spans="20:20" ht="24.95" customHeight="1" x14ac:dyDescent="0.15">
      <c r="T423" s="55"/>
    </row>
    <row r="424" spans="20:20" ht="24.95" customHeight="1" x14ac:dyDescent="0.15">
      <c r="T424" s="55"/>
    </row>
  </sheetData>
  <mergeCells count="26">
    <mergeCell ref="B24:C24"/>
    <mergeCell ref="D3:D5"/>
    <mergeCell ref="A6:C6"/>
    <mergeCell ref="A7:C7"/>
    <mergeCell ref="B8:C8"/>
    <mergeCell ref="A42:C42"/>
    <mergeCell ref="B43:C43"/>
    <mergeCell ref="B29:C29"/>
    <mergeCell ref="A34:C34"/>
    <mergeCell ref="B35:C35"/>
    <mergeCell ref="B104:C104"/>
    <mergeCell ref="A95:C95"/>
    <mergeCell ref="B96:C96"/>
    <mergeCell ref="A99:C99"/>
    <mergeCell ref="B100:C100"/>
    <mergeCell ref="A103:C103"/>
    <mergeCell ref="A1:T1"/>
    <mergeCell ref="S2:T2"/>
    <mergeCell ref="A3:C3"/>
    <mergeCell ref="G3:T5"/>
    <mergeCell ref="A4:A5"/>
    <mergeCell ref="B4:B5"/>
    <mergeCell ref="C4:C5"/>
    <mergeCell ref="E3:F3"/>
    <mergeCell ref="E4:E5"/>
    <mergeCell ref="F4:F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firstPageNumber="3" fitToHeight="0" orientation="landscape" useFirstPageNumber="1" r:id="rId1"/>
  <headerFooter>
    <oddFooter>&amp;C- &amp;P -</oddFooter>
  </headerFooter>
  <ignoredErrors>
    <ignoredError sqref="T102 D99:D101 H16 H18 D103:D104 T12:T23 T105:T108 D107:D108 T44:T58 T60:T94 U8 Y8 D82 E43:F44" unlockedFormula="1"/>
    <ignoredError sqref="T10:T11 T59" formula="1" unlockedFormula="1"/>
    <ignoredError sqref="D1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A2" sqref="A2:H2"/>
    </sheetView>
  </sheetViews>
  <sheetFormatPr defaultRowHeight="13.5" x14ac:dyDescent="0.15"/>
  <cols>
    <col min="8" max="8" width="55.6640625" customWidth="1"/>
  </cols>
  <sheetData>
    <row r="1" spans="1:8" ht="69.75" customHeight="1" x14ac:dyDescent="0.4">
      <c r="A1" s="751" t="s">
        <v>855</v>
      </c>
      <c r="B1" s="752"/>
      <c r="C1" s="752"/>
      <c r="D1" s="752"/>
      <c r="E1" s="752"/>
      <c r="F1" s="752"/>
      <c r="G1" s="752"/>
      <c r="H1" s="753"/>
    </row>
    <row r="2" spans="1:8" ht="78.75" customHeight="1" x14ac:dyDescent="0.15">
      <c r="A2" s="754" t="s">
        <v>853</v>
      </c>
      <c r="B2" s="627"/>
      <c r="C2" s="627"/>
      <c r="D2" s="627"/>
      <c r="E2" s="627"/>
      <c r="F2" s="627"/>
      <c r="G2" s="627"/>
      <c r="H2" s="755"/>
    </row>
    <row r="3" spans="1:8" ht="93.75" customHeight="1" x14ac:dyDescent="0.15">
      <c r="A3" s="756"/>
      <c r="B3" s="629"/>
      <c r="C3" s="629"/>
      <c r="D3" s="629"/>
      <c r="E3" s="629"/>
      <c r="F3" s="629"/>
      <c r="G3" s="629"/>
      <c r="H3" s="757"/>
    </row>
    <row r="4" spans="1:8" ht="146.25" customHeight="1" thickBot="1" x14ac:dyDescent="0.2">
      <c r="A4" s="758" t="s">
        <v>118</v>
      </c>
      <c r="B4" s="759"/>
      <c r="C4" s="759"/>
      <c r="D4" s="759"/>
      <c r="E4" s="759"/>
      <c r="F4" s="759"/>
      <c r="G4" s="759"/>
      <c r="H4" s="760"/>
    </row>
    <row r="5" spans="1:8" ht="146.25" customHeight="1" x14ac:dyDescent="0.15"/>
    <row r="6" spans="1:8" ht="146.25" customHeight="1" x14ac:dyDescent="0.15"/>
  </sheetData>
  <mergeCells count="4">
    <mergeCell ref="A1:H1"/>
    <mergeCell ref="A2:H2"/>
    <mergeCell ref="B3:H3"/>
    <mergeCell ref="A4:H4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"/>
  <sheetViews>
    <sheetView zoomScale="90" zoomScaleNormal="90" zoomScaleSheetLayoutView="90" workbookViewId="0">
      <selection sqref="A1:D1"/>
    </sheetView>
  </sheetViews>
  <sheetFormatPr defaultColWidth="8.88671875" defaultRowHeight="50.1" customHeight="1" x14ac:dyDescent="0.15"/>
  <cols>
    <col min="1" max="1" width="6.6640625" style="1" customWidth="1"/>
    <col min="2" max="2" width="24" style="1" customWidth="1"/>
    <col min="3" max="4" width="28.109375" style="1" customWidth="1"/>
    <col min="5" max="7" width="8.88671875" style="1"/>
    <col min="8" max="19" width="8.88671875" style="12"/>
    <col min="20" max="16384" width="8.88671875" style="1"/>
  </cols>
  <sheetData>
    <row r="1" spans="1:19" ht="54.75" customHeight="1" x14ac:dyDescent="0.15">
      <c r="A1" s="641" t="s">
        <v>2</v>
      </c>
      <c r="B1" s="641"/>
      <c r="C1" s="641"/>
      <c r="D1" s="641"/>
      <c r="E1" s="2"/>
      <c r="F1" s="2"/>
      <c r="G1" s="2"/>
      <c r="H1" s="11"/>
      <c r="I1" s="1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9.75" customHeight="1" x14ac:dyDescent="0.15">
      <c r="A2" s="135" t="s">
        <v>91</v>
      </c>
      <c r="B2" s="640" t="s">
        <v>844</v>
      </c>
      <c r="C2" s="640"/>
      <c r="D2" s="640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9.5" customHeight="1" x14ac:dyDescent="0.15">
      <c r="A3" s="135"/>
      <c r="B3" s="135"/>
      <c r="C3" s="135"/>
      <c r="D3" s="136" t="s">
        <v>1</v>
      </c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7.5" customHeight="1" x14ac:dyDescent="0.15">
      <c r="A4" s="643" t="s">
        <v>3</v>
      </c>
      <c r="B4" s="643"/>
      <c r="C4" s="137" t="s">
        <v>315</v>
      </c>
      <c r="D4" s="137" t="s">
        <v>92</v>
      </c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37.5" customHeight="1" x14ac:dyDescent="0.15">
      <c r="A5" s="643" t="s">
        <v>4</v>
      </c>
      <c r="B5" s="643"/>
      <c r="C5" s="289">
        <f>복지관_총괄표!C6</f>
        <v>3745458.41</v>
      </c>
      <c r="D5" s="378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50.1" customHeight="1" x14ac:dyDescent="0.15">
      <c r="A6" s="138" t="s">
        <v>113</v>
      </c>
      <c r="B6" s="642" t="s">
        <v>84</v>
      </c>
      <c r="C6" s="642"/>
      <c r="D6" s="642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50.1" customHeight="1" x14ac:dyDescent="0.15">
      <c r="A7" s="135" t="s">
        <v>85</v>
      </c>
      <c r="B7" s="640" t="s">
        <v>114</v>
      </c>
      <c r="C7" s="640"/>
      <c r="D7" s="640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50.1" customHeight="1" x14ac:dyDescent="0.15">
      <c r="A8" s="135" t="s">
        <v>86</v>
      </c>
      <c r="B8" s="640" t="s">
        <v>87</v>
      </c>
      <c r="C8" s="640"/>
      <c r="D8" s="640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50.1" customHeight="1" x14ac:dyDescent="0.15">
      <c r="A9" s="135" t="s">
        <v>88</v>
      </c>
      <c r="B9" s="640" t="s">
        <v>115</v>
      </c>
      <c r="C9" s="640"/>
      <c r="D9" s="640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50.1" customHeight="1" x14ac:dyDescent="0.15">
      <c r="A10" s="134" t="s">
        <v>89</v>
      </c>
      <c r="B10" s="640" t="s">
        <v>90</v>
      </c>
      <c r="C10" s="640"/>
      <c r="D10" s="640"/>
      <c r="J10" s="1"/>
      <c r="K10" s="1"/>
      <c r="L10" s="1"/>
      <c r="M10" s="1"/>
      <c r="N10" s="1"/>
      <c r="O10" s="1"/>
      <c r="P10" s="1"/>
      <c r="Q10" s="1"/>
      <c r="R10" s="1"/>
      <c r="S10" s="1"/>
    </row>
  </sheetData>
  <mergeCells count="9">
    <mergeCell ref="B9:D9"/>
    <mergeCell ref="B10:D10"/>
    <mergeCell ref="A1:D1"/>
    <mergeCell ref="B7:D7"/>
    <mergeCell ref="B8:D8"/>
    <mergeCell ref="B2:D2"/>
    <mergeCell ref="B6:D6"/>
    <mergeCell ref="A4:B4"/>
    <mergeCell ref="A5:B5"/>
  </mergeCells>
  <phoneticPr fontId="2" type="noConversion"/>
  <pageMargins left="0.6692913385826772" right="0.51181102362204722" top="0.98425196850393704" bottom="0.82677165354330717" header="0.51181102362204722" footer="0.51181102362204722"/>
  <pageSetup paperSize="9" scale="94" orientation="landscape" useFirstPageNumber="1" r:id="rId1"/>
  <headerFooter alignWithMargins="0">
    <oddFooter>&amp;L&amp;"새굴림,보통"      사)한국지체장애인협회&amp;R&amp;"새굴림,보통"영동군장애인복지관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0"/>
  <sheetViews>
    <sheetView zoomScaleNormal="100" zoomScaleSheetLayoutView="100" workbookViewId="0">
      <selection activeCell="C15" sqref="C15"/>
    </sheetView>
  </sheetViews>
  <sheetFormatPr defaultColWidth="8.88671875" defaultRowHeight="13.5" x14ac:dyDescent="0.15"/>
  <cols>
    <col min="1" max="2" width="15" style="8" customWidth="1"/>
    <col min="3" max="3" width="13.77734375" style="9" customWidth="1"/>
    <col min="4" max="4" width="9.77734375" style="9" customWidth="1"/>
    <col min="5" max="6" width="18.44140625" style="8" customWidth="1"/>
    <col min="7" max="7" width="13.88671875" style="10" customWidth="1"/>
    <col min="8" max="8" width="9.77734375" style="9" customWidth="1"/>
    <col min="9" max="9" width="8.88671875" style="9"/>
    <col min="10" max="10" width="9.5546875" style="9" bestFit="1" customWidth="1"/>
    <col min="11" max="16384" width="8.88671875" style="9"/>
  </cols>
  <sheetData>
    <row r="1" spans="1:10" s="4" customFormat="1" ht="39.950000000000003" customHeight="1" x14ac:dyDescent="0.15">
      <c r="A1" s="658" t="s">
        <v>317</v>
      </c>
      <c r="B1" s="658"/>
      <c r="C1" s="658"/>
      <c r="D1" s="658"/>
      <c r="E1" s="658"/>
      <c r="F1" s="658"/>
      <c r="G1" s="658"/>
      <c r="H1" s="658"/>
    </row>
    <row r="2" spans="1:10" s="4" customFormat="1" ht="27.95" customHeight="1" thickBot="1" x14ac:dyDescent="0.2">
      <c r="A2" s="3"/>
      <c r="B2" s="3"/>
      <c r="C2" s="3"/>
      <c r="D2" s="3"/>
      <c r="E2" s="5"/>
      <c r="F2" s="5"/>
      <c r="G2" s="6"/>
      <c r="H2" s="133" t="s">
        <v>46</v>
      </c>
    </row>
    <row r="3" spans="1:10" s="7" customFormat="1" ht="27.95" customHeight="1" thickBot="1" x14ac:dyDescent="0.2">
      <c r="A3" s="665" t="s">
        <v>47</v>
      </c>
      <c r="B3" s="666"/>
      <c r="C3" s="666"/>
      <c r="D3" s="666"/>
      <c r="E3" s="659" t="s">
        <v>48</v>
      </c>
      <c r="F3" s="660"/>
      <c r="G3" s="660"/>
      <c r="H3" s="661"/>
    </row>
    <row r="4" spans="1:10" s="7" customFormat="1" ht="27.95" customHeight="1" x14ac:dyDescent="0.15">
      <c r="A4" s="654" t="s">
        <v>11</v>
      </c>
      <c r="B4" s="650" t="s">
        <v>12</v>
      </c>
      <c r="C4" s="652" t="s">
        <v>316</v>
      </c>
      <c r="D4" s="669" t="s">
        <v>92</v>
      </c>
      <c r="E4" s="663" t="s">
        <v>11</v>
      </c>
      <c r="F4" s="650" t="s">
        <v>12</v>
      </c>
      <c r="G4" s="652" t="s">
        <v>316</v>
      </c>
      <c r="H4" s="667" t="s">
        <v>92</v>
      </c>
    </row>
    <row r="5" spans="1:10" s="7" customFormat="1" ht="27.95" customHeight="1" thickBot="1" x14ac:dyDescent="0.2">
      <c r="A5" s="655"/>
      <c r="B5" s="651"/>
      <c r="C5" s="653"/>
      <c r="D5" s="670"/>
      <c r="E5" s="664"/>
      <c r="F5" s="651"/>
      <c r="G5" s="653"/>
      <c r="H5" s="668"/>
    </row>
    <row r="6" spans="1:10" s="7" customFormat="1" ht="40.5" customHeight="1" x14ac:dyDescent="0.15">
      <c r="A6" s="648" t="s">
        <v>50</v>
      </c>
      <c r="B6" s="649"/>
      <c r="C6" s="539">
        <f>SUM(C7,C9,C11,C13,C15,C17,C19)</f>
        <v>3745458.41</v>
      </c>
      <c r="D6" s="342"/>
      <c r="E6" s="649" t="s">
        <v>49</v>
      </c>
      <c r="F6" s="649"/>
      <c r="G6" s="539">
        <f>SUM(G7,G11,G12,G17,G18,G19)</f>
        <v>3745458.0497192452</v>
      </c>
      <c r="H6" s="370"/>
      <c r="J6" s="302"/>
    </row>
    <row r="7" spans="1:10" s="7" customFormat="1" ht="40.5" customHeight="1" x14ac:dyDescent="0.15">
      <c r="A7" s="646" t="s">
        <v>65</v>
      </c>
      <c r="B7" s="647"/>
      <c r="C7" s="516">
        <f>복지관_세입내역표!D6</f>
        <v>1681236</v>
      </c>
      <c r="D7" s="343"/>
      <c r="E7" s="662" t="s">
        <v>67</v>
      </c>
      <c r="F7" s="647"/>
      <c r="G7" s="541">
        <f>SUM(G8:G10)</f>
        <v>977922.41</v>
      </c>
      <c r="H7" s="371"/>
    </row>
    <row r="8" spans="1:10" s="7" customFormat="1" ht="40.5" customHeight="1" x14ac:dyDescent="0.15">
      <c r="A8" s="217"/>
      <c r="B8" s="218" t="s">
        <v>66</v>
      </c>
      <c r="C8" s="540">
        <f>복지관_세입내역표!D6</f>
        <v>1681236</v>
      </c>
      <c r="D8" s="344"/>
      <c r="E8" s="336"/>
      <c r="F8" s="219" t="s">
        <v>68</v>
      </c>
      <c r="G8" s="542">
        <f>복지관_세출내역표!D8</f>
        <v>853739.41</v>
      </c>
      <c r="H8" s="372"/>
    </row>
    <row r="9" spans="1:10" s="7" customFormat="1" ht="40.5" customHeight="1" x14ac:dyDescent="0.15">
      <c r="A9" s="656" t="s">
        <v>311</v>
      </c>
      <c r="B9" s="657"/>
      <c r="C9" s="516"/>
      <c r="D9" s="347"/>
      <c r="E9" s="335"/>
      <c r="F9" s="221" t="s">
        <v>33</v>
      </c>
      <c r="G9" s="543">
        <f>복지관_세출내역표!D74</f>
        <v>15150</v>
      </c>
      <c r="H9" s="373"/>
    </row>
    <row r="10" spans="1:10" s="7" customFormat="1" ht="40.5" customHeight="1" x14ac:dyDescent="0.15">
      <c r="A10" s="360"/>
      <c r="B10" s="354" t="s">
        <v>313</v>
      </c>
      <c r="C10" s="517"/>
      <c r="D10" s="347"/>
      <c r="E10" s="337"/>
      <c r="F10" s="222" t="s">
        <v>69</v>
      </c>
      <c r="G10" s="544">
        <f>복지관_세출내역표!D83</f>
        <v>109033</v>
      </c>
      <c r="H10" s="374"/>
    </row>
    <row r="11" spans="1:10" s="7" customFormat="1" ht="40.5" customHeight="1" x14ac:dyDescent="0.15">
      <c r="A11" s="646" t="s">
        <v>57</v>
      </c>
      <c r="B11" s="647"/>
      <c r="C11" s="535">
        <f>복지관_세입내역표!D21</f>
        <v>1193089.4099999999</v>
      </c>
      <c r="D11" s="347"/>
      <c r="E11" s="499" t="s">
        <v>43</v>
      </c>
      <c r="F11" s="224" t="s">
        <v>70</v>
      </c>
      <c r="G11" s="516">
        <f>복지관_세출내역표!D132</f>
        <v>38560</v>
      </c>
      <c r="H11" s="225"/>
    </row>
    <row r="12" spans="1:10" s="7" customFormat="1" ht="40.5" customHeight="1" x14ac:dyDescent="0.15">
      <c r="A12" s="217"/>
      <c r="B12" s="218" t="s">
        <v>58</v>
      </c>
      <c r="C12" s="536">
        <f>복지관_세입내역표!D21</f>
        <v>1193089.4099999999</v>
      </c>
      <c r="D12" s="349"/>
      <c r="E12" s="644" t="s">
        <v>71</v>
      </c>
      <c r="F12" s="645"/>
      <c r="G12" s="516">
        <f>SUM(G13:G16)</f>
        <v>2093779.8147192453</v>
      </c>
      <c r="H12" s="375"/>
    </row>
    <row r="13" spans="1:10" s="7" customFormat="1" ht="40.5" customHeight="1" x14ac:dyDescent="0.15">
      <c r="A13" s="646" t="s">
        <v>78</v>
      </c>
      <c r="B13" s="647"/>
      <c r="C13" s="516">
        <f>복지관_세입내역표!D36</f>
        <v>70830</v>
      </c>
      <c r="D13" s="345"/>
      <c r="E13" s="338"/>
      <c r="F13" s="226" t="s">
        <v>72</v>
      </c>
      <c r="G13" s="538">
        <f>복지관_세출내역표!D151</f>
        <v>2093779.8147192453</v>
      </c>
      <c r="H13" s="376"/>
    </row>
    <row r="14" spans="1:10" s="7" customFormat="1" ht="40.5" customHeight="1" x14ac:dyDescent="0.15">
      <c r="A14" s="220"/>
      <c r="B14" s="227" t="s">
        <v>60</v>
      </c>
      <c r="C14" s="518">
        <f>복지관_세입내역표!D36</f>
        <v>70830</v>
      </c>
      <c r="D14" s="346"/>
      <c r="E14" s="339"/>
      <c r="F14" s="229"/>
      <c r="G14" s="294"/>
      <c r="H14" s="228"/>
    </row>
    <row r="15" spans="1:10" s="7" customFormat="1" ht="40.5" customHeight="1" x14ac:dyDescent="0.15">
      <c r="A15" s="646" t="s">
        <v>79</v>
      </c>
      <c r="B15" s="647"/>
      <c r="C15" s="516">
        <f>복지관_세입내역표!D42</f>
        <v>12000</v>
      </c>
      <c r="D15" s="343"/>
      <c r="E15" s="339"/>
      <c r="F15" s="229"/>
      <c r="G15" s="295"/>
      <c r="H15" s="230"/>
    </row>
    <row r="16" spans="1:10" s="7" customFormat="1" ht="40.5" customHeight="1" x14ac:dyDescent="0.15">
      <c r="A16" s="220"/>
      <c r="B16" s="227" t="s">
        <v>80</v>
      </c>
      <c r="C16" s="518">
        <f>복지관_세입내역표!D42</f>
        <v>12000</v>
      </c>
      <c r="D16" s="344"/>
      <c r="E16" s="340"/>
      <c r="F16" s="231"/>
      <c r="G16" s="296"/>
      <c r="H16" s="223"/>
    </row>
    <row r="17" spans="1:8" s="7" customFormat="1" ht="40.5" customHeight="1" x14ac:dyDescent="0.15">
      <c r="A17" s="646" t="s">
        <v>81</v>
      </c>
      <c r="B17" s="647"/>
      <c r="C17" s="537">
        <f>복지관_세입내역표!D46</f>
        <v>787303</v>
      </c>
      <c r="D17" s="345"/>
      <c r="E17" s="359" t="s">
        <v>73</v>
      </c>
      <c r="F17" s="224" t="s">
        <v>74</v>
      </c>
      <c r="G17" s="293"/>
      <c r="H17" s="225"/>
    </row>
    <row r="18" spans="1:8" s="7" customFormat="1" ht="40.5" customHeight="1" x14ac:dyDescent="0.15">
      <c r="A18" s="220"/>
      <c r="B18" s="227" t="s">
        <v>83</v>
      </c>
      <c r="C18" s="538">
        <f>복지관_세입내역표!D46</f>
        <v>787303</v>
      </c>
      <c r="D18" s="347"/>
      <c r="E18" s="359" t="s">
        <v>75</v>
      </c>
      <c r="F18" s="224" t="s">
        <v>76</v>
      </c>
      <c r="G18" s="297">
        <f>복지관_세출내역표!D613</f>
        <v>1000</v>
      </c>
      <c r="H18" s="225"/>
    </row>
    <row r="19" spans="1:8" s="7" customFormat="1" ht="40.5" customHeight="1" thickBot="1" x14ac:dyDescent="0.2">
      <c r="A19" s="232" t="s">
        <v>82</v>
      </c>
      <c r="B19" s="233" t="s">
        <v>21</v>
      </c>
      <c r="C19" s="298">
        <f>복지관_세입내역표!D68</f>
        <v>1000</v>
      </c>
      <c r="D19" s="348"/>
      <c r="E19" s="341" t="s">
        <v>77</v>
      </c>
      <c r="F19" s="234" t="s">
        <v>312</v>
      </c>
      <c r="G19" s="519">
        <f>복지관_세출내역표!D617</f>
        <v>634195.82499999995</v>
      </c>
      <c r="H19" s="501"/>
    </row>
    <row r="20" spans="1:8" ht="27.95" customHeight="1" x14ac:dyDescent="0.15">
      <c r="A20" s="350"/>
      <c r="B20" s="350"/>
      <c r="C20" s="350"/>
      <c r="D20" s="350"/>
      <c r="E20" s="350"/>
      <c r="F20" s="350"/>
      <c r="G20" s="350"/>
      <c r="H20" s="350"/>
    </row>
  </sheetData>
  <mergeCells count="21">
    <mergeCell ref="A1:H1"/>
    <mergeCell ref="F4:F5"/>
    <mergeCell ref="E3:H3"/>
    <mergeCell ref="E7:F7"/>
    <mergeCell ref="A7:B7"/>
    <mergeCell ref="E4:E5"/>
    <mergeCell ref="G4:G5"/>
    <mergeCell ref="A3:D3"/>
    <mergeCell ref="E6:F6"/>
    <mergeCell ref="H4:H5"/>
    <mergeCell ref="D4:D5"/>
    <mergeCell ref="A17:B17"/>
    <mergeCell ref="A15:B15"/>
    <mergeCell ref="C4:C5"/>
    <mergeCell ref="A13:B13"/>
    <mergeCell ref="A9:B9"/>
    <mergeCell ref="E12:F12"/>
    <mergeCell ref="A11:B11"/>
    <mergeCell ref="A6:B6"/>
    <mergeCell ref="B4:B5"/>
    <mergeCell ref="A4:A5"/>
  </mergeCells>
  <phoneticPr fontId="2" type="noConversion"/>
  <conditionalFormatting sqref="G7:G8 H7">
    <cfRule type="cellIs" dxfId="3" priority="9" stopIfTrue="1" operator="equal">
      <formula>0</formula>
    </cfRule>
  </conditionalFormatting>
  <conditionalFormatting sqref="C6:D19">
    <cfRule type="cellIs" dxfId="2" priority="10" stopIfTrue="1" operator="equal">
      <formula>0</formula>
    </cfRule>
  </conditionalFormatting>
  <printOptions horizontalCentered="1"/>
  <pageMargins left="0.47244094488188981" right="0.35433070866141736" top="0.59055118110236227" bottom="0.39370078740157483" header="0.59055118110236227" footer="0.39370078740157483"/>
  <pageSetup paperSize="9" scale="65" firstPageNumber="611" orientation="landscape" useFirstPageNumber="1" r:id="rId1"/>
  <headerFooter alignWithMargins="0">
    <oddFooter>&amp;L&amp;"새굴림,보통"&amp;10사)한국지체장애인협회&amp;C- 1 -&amp;R&amp;"새굴림,보통"영동군장애인복지관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L116"/>
  <sheetViews>
    <sheetView zoomScale="90" zoomScaleNormal="90" zoomScaleSheetLayoutView="100" zoomScalePageLayoutView="85" workbookViewId="0">
      <selection activeCell="E16" sqref="E16"/>
    </sheetView>
  </sheetViews>
  <sheetFormatPr defaultColWidth="8.88671875" defaultRowHeight="24.95" customHeight="1" x14ac:dyDescent="0.15"/>
  <cols>
    <col min="1" max="2" width="2.33203125" style="211" customWidth="1"/>
    <col min="3" max="3" width="20.109375" style="211" customWidth="1"/>
    <col min="4" max="4" width="13.5546875" style="595" customWidth="1"/>
    <col min="5" max="5" width="28.5546875" style="105" bestFit="1" customWidth="1"/>
    <col min="6" max="6" width="13.77734375" style="74" customWidth="1"/>
    <col min="7" max="8" width="2.77734375" style="104" customWidth="1"/>
    <col min="9" max="9" width="5.77734375" style="498" customWidth="1"/>
    <col min="10" max="11" width="2.77734375" style="104" customWidth="1"/>
    <col min="12" max="12" width="5.77734375" style="498" customWidth="1"/>
    <col min="13" max="13" width="2.77734375" style="104" customWidth="1"/>
    <col min="14" max="14" width="1.77734375" style="106" customWidth="1"/>
    <col min="15" max="15" width="2.77734375" style="104" customWidth="1"/>
    <col min="16" max="16" width="13.77734375" style="211" customWidth="1"/>
    <col min="17" max="17" width="4" style="117" customWidth="1"/>
    <col min="18" max="18" width="11.33203125" style="117" hidden="1" customWidth="1"/>
    <col min="19" max="19" width="8.88671875" style="117" hidden="1" customWidth="1"/>
    <col min="20" max="20" width="11.33203125" style="117" hidden="1" customWidth="1"/>
    <col min="21" max="21" width="9" style="117" hidden="1" customWidth="1"/>
    <col min="22" max="23" width="8.88671875" style="117" hidden="1" customWidth="1"/>
    <col min="24" max="24" width="11.33203125" style="117" hidden="1" customWidth="1"/>
    <col min="25" max="16384" width="8.88671875" style="117"/>
  </cols>
  <sheetData>
    <row r="1" spans="1:168" ht="27" customHeight="1" x14ac:dyDescent="0.15">
      <c r="A1" s="686" t="s">
        <v>318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</row>
    <row r="2" spans="1:168" ht="15" customHeight="1" x14ac:dyDescent="0.15">
      <c r="A2" s="108"/>
      <c r="B2" s="108"/>
      <c r="C2" s="108"/>
      <c r="D2" s="590"/>
      <c r="E2" s="80"/>
      <c r="F2" s="216"/>
      <c r="G2" s="79"/>
      <c r="H2" s="79"/>
      <c r="I2" s="489"/>
      <c r="J2" s="694" t="s">
        <v>24</v>
      </c>
      <c r="K2" s="694"/>
      <c r="L2" s="694"/>
      <c r="M2" s="694"/>
      <c r="N2" s="694"/>
      <c r="O2" s="694"/>
      <c r="P2" s="694"/>
      <c r="Q2" s="211"/>
      <c r="R2" s="211" t="s">
        <v>827</v>
      </c>
      <c r="T2" s="211" t="s">
        <v>828</v>
      </c>
      <c r="U2" s="211" t="s">
        <v>830</v>
      </c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</row>
    <row r="3" spans="1:168" ht="21" customHeight="1" x14ac:dyDescent="0.15">
      <c r="A3" s="696" t="s">
        <v>9</v>
      </c>
      <c r="B3" s="696"/>
      <c r="C3" s="696"/>
      <c r="D3" s="697" t="s">
        <v>316</v>
      </c>
      <c r="E3" s="688" t="s">
        <v>10</v>
      </c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90"/>
      <c r="Q3" s="211"/>
      <c r="R3" s="211">
        <f>SUM(P8,P13,P14,P15,P16,P23,P31,P36,P44,P48,P64,P70)</f>
        <v>3745458050</v>
      </c>
      <c r="S3" s="211"/>
      <c r="T3" s="211">
        <f>SUM(T4:T73)</f>
        <v>3732498050</v>
      </c>
      <c r="U3" s="211">
        <f>T3-R3</f>
        <v>-12960000</v>
      </c>
      <c r="V3" s="211"/>
      <c r="W3" s="211">
        <v>3745458</v>
      </c>
      <c r="X3" s="211" t="e">
        <f>#REF!</f>
        <v>#REF!</v>
      </c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</row>
    <row r="4" spans="1:168" ht="19.5" customHeight="1" x14ac:dyDescent="0.15">
      <c r="A4" s="457" t="s">
        <v>11</v>
      </c>
      <c r="B4" s="457" t="s">
        <v>12</v>
      </c>
      <c r="C4" s="457" t="s">
        <v>13</v>
      </c>
      <c r="D4" s="698"/>
      <c r="E4" s="691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3"/>
      <c r="Q4" s="211"/>
      <c r="R4" s="211"/>
      <c r="S4" s="211"/>
      <c r="T4" s="211"/>
      <c r="U4" s="211"/>
      <c r="V4" s="211"/>
      <c r="W4" s="211">
        <f>D5</f>
        <v>3745458.41</v>
      </c>
      <c r="X4" s="211" t="e">
        <f>복지관_세출내역표!#REF!</f>
        <v>#REF!</v>
      </c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</row>
    <row r="5" spans="1:168" ht="21" customHeight="1" x14ac:dyDescent="0.15">
      <c r="A5" s="687" t="s">
        <v>5</v>
      </c>
      <c r="B5" s="687"/>
      <c r="C5" s="687"/>
      <c r="D5" s="591">
        <f>SUM(D6,D21,D17,D36,D42,D46,D68)</f>
        <v>3745458.41</v>
      </c>
      <c r="E5" s="84"/>
      <c r="F5" s="321"/>
      <c r="G5" s="85"/>
      <c r="H5" s="85"/>
      <c r="I5" s="490"/>
      <c r="J5" s="85"/>
      <c r="K5" s="85"/>
      <c r="L5" s="490"/>
      <c r="M5" s="85"/>
      <c r="N5" s="86"/>
      <c r="O5" s="88"/>
      <c r="P5" s="63"/>
      <c r="Q5" s="211"/>
      <c r="R5" s="211"/>
      <c r="S5" s="211"/>
      <c r="T5" s="211"/>
      <c r="U5" s="211"/>
      <c r="V5" s="211"/>
      <c r="W5" s="211">
        <f>W4-W3</f>
        <v>0.41000000014901161</v>
      </c>
      <c r="X5" s="211" t="e">
        <f>X4-X3</f>
        <v>#REF!</v>
      </c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</row>
    <row r="6" spans="1:168" ht="21" customHeight="1" x14ac:dyDescent="0.15">
      <c r="A6" s="695" t="s">
        <v>55</v>
      </c>
      <c r="B6" s="695"/>
      <c r="C6" s="695"/>
      <c r="D6" s="591">
        <f>SUM(D7,D15)</f>
        <v>1681236</v>
      </c>
      <c r="E6" s="84"/>
      <c r="F6" s="321"/>
      <c r="G6" s="85"/>
      <c r="H6" s="85"/>
      <c r="I6" s="490"/>
      <c r="J6" s="85"/>
      <c r="K6" s="85"/>
      <c r="L6" s="490"/>
      <c r="M6" s="85"/>
      <c r="N6" s="86"/>
      <c r="O6" s="87"/>
      <c r="P6" s="114"/>
      <c r="Q6" s="211"/>
      <c r="R6" s="211">
        <v>49076383</v>
      </c>
      <c r="S6" s="211" t="s">
        <v>832</v>
      </c>
      <c r="T6" s="211">
        <v>49076383</v>
      </c>
      <c r="U6" s="211">
        <f>T6-R6</f>
        <v>0</v>
      </c>
      <c r="V6" s="211"/>
      <c r="W6" s="211">
        <v>12960000</v>
      </c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</row>
    <row r="7" spans="1:168" ht="21" customHeight="1" x14ac:dyDescent="0.15">
      <c r="A7" s="20"/>
      <c r="B7" s="675" t="s">
        <v>56</v>
      </c>
      <c r="C7" s="675"/>
      <c r="D7" s="592">
        <f>SUM(D8,D13,D14,D16)</f>
        <v>1639236</v>
      </c>
      <c r="E7" s="81"/>
      <c r="F7" s="30"/>
      <c r="G7" s="82"/>
      <c r="H7" s="82"/>
      <c r="I7" s="491"/>
      <c r="J7" s="82"/>
      <c r="K7" s="82"/>
      <c r="L7" s="491"/>
      <c r="M7" s="82"/>
      <c r="N7" s="83"/>
      <c r="O7" s="75"/>
      <c r="P7" s="62"/>
      <c r="Q7" s="211"/>
      <c r="R7" s="211"/>
      <c r="S7" s="211"/>
      <c r="T7" s="211"/>
      <c r="U7" s="211"/>
      <c r="V7" s="211"/>
      <c r="W7" s="211">
        <v>2</v>
      </c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  <c r="EF7" s="211"/>
      <c r="EG7" s="211"/>
      <c r="EH7" s="211"/>
      <c r="EI7" s="211"/>
      <c r="EJ7" s="211"/>
      <c r="EK7" s="211"/>
      <c r="EL7" s="211"/>
      <c r="EM7" s="211"/>
      <c r="EN7" s="211"/>
      <c r="EO7" s="211"/>
      <c r="EP7" s="211"/>
      <c r="EQ7" s="211"/>
      <c r="ER7" s="211"/>
      <c r="ES7" s="211"/>
      <c r="ET7" s="211"/>
      <c r="EU7" s="211"/>
      <c r="EV7" s="211"/>
      <c r="EW7" s="211"/>
      <c r="EX7" s="211"/>
      <c r="EY7" s="211"/>
      <c r="EZ7" s="211"/>
      <c r="FA7" s="211"/>
      <c r="FB7" s="211"/>
      <c r="FC7" s="211"/>
      <c r="FD7" s="211"/>
      <c r="FE7" s="211"/>
      <c r="FF7" s="211"/>
      <c r="FG7" s="211"/>
      <c r="FH7" s="211"/>
      <c r="FI7" s="211"/>
      <c r="FJ7" s="211"/>
      <c r="FK7" s="211"/>
      <c r="FL7" s="211"/>
    </row>
    <row r="8" spans="1:168" ht="21" customHeight="1" x14ac:dyDescent="0.15">
      <c r="A8" s="20"/>
      <c r="B8" s="20"/>
      <c r="C8" s="20" t="s">
        <v>127</v>
      </c>
      <c r="D8" s="593">
        <f>SUM(D9:D12)</f>
        <v>25180</v>
      </c>
      <c r="E8" s="236"/>
      <c r="F8" s="431"/>
      <c r="G8" s="235"/>
      <c r="H8" s="235"/>
      <c r="I8" s="488"/>
      <c r="J8" s="235"/>
      <c r="K8" s="235"/>
      <c r="L8" s="488"/>
      <c r="M8" s="235"/>
      <c r="N8" s="236"/>
      <c r="O8" s="237"/>
      <c r="P8" s="204">
        <f>SUM(P9:P12)</f>
        <v>25180000</v>
      </c>
      <c r="Q8" s="211"/>
      <c r="R8" s="211"/>
      <c r="S8" s="211"/>
      <c r="T8" s="211"/>
      <c r="U8" s="211"/>
      <c r="V8" s="211"/>
      <c r="W8" s="211">
        <f>W6/W7</f>
        <v>6480000</v>
      </c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</row>
    <row r="9" spans="1:168" ht="21" customHeight="1" x14ac:dyDescent="0.15">
      <c r="A9" s="20"/>
      <c r="B9" s="20"/>
      <c r="C9" s="20"/>
      <c r="D9" s="594">
        <f>SUM(P9)/1000</f>
        <v>3000</v>
      </c>
      <c r="E9" s="236" t="s">
        <v>765</v>
      </c>
      <c r="F9" s="268">
        <v>250000</v>
      </c>
      <c r="G9" s="432" t="s">
        <v>119</v>
      </c>
      <c r="H9" s="432" t="s">
        <v>121</v>
      </c>
      <c r="I9" s="488">
        <v>12</v>
      </c>
      <c r="J9" s="432" t="s">
        <v>770</v>
      </c>
      <c r="K9" s="432"/>
      <c r="L9" s="488"/>
      <c r="M9" s="432"/>
      <c r="N9" s="432"/>
      <c r="O9" s="434" t="s">
        <v>120</v>
      </c>
      <c r="P9" s="267">
        <f>F9*I9</f>
        <v>3000000</v>
      </c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  <c r="EG9" s="211"/>
      <c r="EH9" s="211"/>
      <c r="EI9" s="211"/>
      <c r="EJ9" s="211"/>
      <c r="EK9" s="211"/>
      <c r="EL9" s="211"/>
      <c r="EM9" s="211"/>
      <c r="EN9" s="211"/>
      <c r="EO9" s="211"/>
      <c r="EP9" s="211"/>
      <c r="EQ9" s="211"/>
      <c r="ER9" s="211"/>
      <c r="ES9" s="211"/>
      <c r="ET9" s="211"/>
      <c r="EU9" s="211"/>
      <c r="EV9" s="211"/>
      <c r="EW9" s="211"/>
      <c r="EX9" s="211"/>
      <c r="EY9" s="211"/>
      <c r="EZ9" s="211"/>
      <c r="FA9" s="211"/>
      <c r="FB9" s="211"/>
      <c r="FC9" s="211"/>
      <c r="FD9" s="211"/>
      <c r="FE9" s="211"/>
      <c r="FF9" s="211"/>
      <c r="FG9" s="211"/>
      <c r="FH9" s="211"/>
      <c r="FI9" s="211"/>
      <c r="FJ9" s="211"/>
      <c r="FK9" s="211"/>
      <c r="FL9" s="211"/>
    </row>
    <row r="10" spans="1:168" ht="21" customHeight="1" x14ac:dyDescent="0.15">
      <c r="A10" s="20"/>
      <c r="B10" s="20"/>
      <c r="C10" s="20"/>
      <c r="D10" s="594">
        <v>12000</v>
      </c>
      <c r="E10" s="236" t="s">
        <v>766</v>
      </c>
      <c r="F10" s="268">
        <v>50000</v>
      </c>
      <c r="G10" s="432" t="s">
        <v>119</v>
      </c>
      <c r="H10" s="434" t="s">
        <v>121</v>
      </c>
      <c r="I10" s="488">
        <v>20</v>
      </c>
      <c r="J10" s="432" t="s">
        <v>94</v>
      </c>
      <c r="K10" s="434" t="s">
        <v>121</v>
      </c>
      <c r="L10" s="488">
        <v>12</v>
      </c>
      <c r="M10" s="432" t="s">
        <v>7</v>
      </c>
      <c r="N10" s="432"/>
      <c r="O10" s="434" t="s">
        <v>95</v>
      </c>
      <c r="P10" s="267">
        <f>F10*I10*L10</f>
        <v>12000000</v>
      </c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1"/>
      <c r="DI10" s="211"/>
      <c r="DJ10" s="211"/>
      <c r="DK10" s="211"/>
      <c r="DL10" s="211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  <c r="EG10" s="211"/>
      <c r="EH10" s="211"/>
      <c r="EI10" s="211"/>
      <c r="EJ10" s="211"/>
      <c r="EK10" s="211"/>
      <c r="EL10" s="211"/>
      <c r="EM10" s="211"/>
      <c r="EN10" s="211"/>
      <c r="EO10" s="211"/>
      <c r="EP10" s="211"/>
      <c r="EQ10" s="211"/>
      <c r="ER10" s="211"/>
      <c r="ES10" s="211"/>
      <c r="ET10" s="211"/>
      <c r="EU10" s="211"/>
      <c r="EV10" s="211"/>
      <c r="EW10" s="211"/>
      <c r="EX10" s="211"/>
      <c r="EY10" s="211"/>
      <c r="EZ10" s="211"/>
      <c r="FA10" s="211"/>
      <c r="FB10" s="211"/>
      <c r="FC10" s="211"/>
      <c r="FD10" s="211"/>
      <c r="FE10" s="211"/>
      <c r="FF10" s="211"/>
      <c r="FG10" s="211"/>
      <c r="FH10" s="211"/>
      <c r="FI10" s="211"/>
      <c r="FJ10" s="211"/>
      <c r="FK10" s="211"/>
      <c r="FL10" s="211"/>
    </row>
    <row r="11" spans="1:168" ht="21" customHeight="1" x14ac:dyDescent="0.15">
      <c r="A11" s="20"/>
      <c r="B11" s="20"/>
      <c r="C11" s="20"/>
      <c r="D11" s="594">
        <v>10080</v>
      </c>
      <c r="E11" s="236" t="s">
        <v>767</v>
      </c>
      <c r="F11" s="268">
        <v>840000</v>
      </c>
      <c r="G11" s="432" t="s">
        <v>93</v>
      </c>
      <c r="H11" s="434" t="s">
        <v>6</v>
      </c>
      <c r="I11" s="488">
        <v>12</v>
      </c>
      <c r="J11" s="432" t="s">
        <v>843</v>
      </c>
      <c r="K11" s="434" t="s">
        <v>121</v>
      </c>
      <c r="L11" s="494"/>
      <c r="M11" s="270"/>
      <c r="N11" s="271"/>
      <c r="O11" s="272" t="s">
        <v>95</v>
      </c>
      <c r="P11" s="267">
        <f>F11*I11</f>
        <v>10080000</v>
      </c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1"/>
      <c r="FC11" s="211"/>
      <c r="FD11" s="211"/>
      <c r="FE11" s="211"/>
      <c r="FF11" s="211"/>
      <c r="FG11" s="211"/>
      <c r="FH11" s="211"/>
      <c r="FI11" s="211"/>
      <c r="FJ11" s="211"/>
      <c r="FK11" s="211"/>
      <c r="FL11" s="211"/>
    </row>
    <row r="12" spans="1:168" ht="21" customHeight="1" x14ac:dyDescent="0.15">
      <c r="A12" s="20"/>
      <c r="B12" s="20"/>
      <c r="C12" s="20"/>
      <c r="D12" s="594">
        <f t="shared" ref="D12" si="0">SUM(P12)/1000</f>
        <v>100</v>
      </c>
      <c r="E12" s="236" t="s">
        <v>768</v>
      </c>
      <c r="F12" s="268">
        <v>100000</v>
      </c>
      <c r="G12" s="432" t="s">
        <v>93</v>
      </c>
      <c r="H12" s="434" t="s">
        <v>6</v>
      </c>
      <c r="I12" s="488">
        <v>1</v>
      </c>
      <c r="J12" s="432" t="s">
        <v>96</v>
      </c>
      <c r="K12" s="434"/>
      <c r="L12" s="488"/>
      <c r="M12" s="432"/>
      <c r="N12" s="432"/>
      <c r="O12" s="434" t="s">
        <v>95</v>
      </c>
      <c r="P12" s="267">
        <f>F12*I12</f>
        <v>100000</v>
      </c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1"/>
      <c r="FG12" s="211"/>
      <c r="FH12" s="211"/>
      <c r="FI12" s="211"/>
      <c r="FJ12" s="211"/>
      <c r="FK12" s="211"/>
      <c r="FL12" s="211"/>
    </row>
    <row r="13" spans="1:168" ht="21" customHeight="1" x14ac:dyDescent="0.15">
      <c r="A13" s="20"/>
      <c r="B13" s="20"/>
      <c r="C13" s="459" t="s">
        <v>276</v>
      </c>
      <c r="D13" s="598">
        <f>SUM(P13)/1000</f>
        <v>1000</v>
      </c>
      <c r="E13" s="84" t="s">
        <v>771</v>
      </c>
      <c r="F13" s="93">
        <v>100000</v>
      </c>
      <c r="G13" s="322" t="s">
        <v>93</v>
      </c>
      <c r="H13" s="324" t="s">
        <v>6</v>
      </c>
      <c r="I13" s="490">
        <v>5</v>
      </c>
      <c r="J13" s="322" t="s">
        <v>94</v>
      </c>
      <c r="K13" s="324" t="s">
        <v>6</v>
      </c>
      <c r="L13" s="493">
        <v>2</v>
      </c>
      <c r="M13" s="94" t="s">
        <v>96</v>
      </c>
      <c r="N13" s="95"/>
      <c r="O13" s="96" t="s">
        <v>95</v>
      </c>
      <c r="P13" s="460">
        <f>F13*I13*L13</f>
        <v>1000000</v>
      </c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</row>
    <row r="14" spans="1:168" ht="21" customHeight="1" x14ac:dyDescent="0.15">
      <c r="A14" s="20"/>
      <c r="B14" s="20"/>
      <c r="C14" s="109" t="s">
        <v>275</v>
      </c>
      <c r="D14" s="599">
        <v>1605856</v>
      </c>
      <c r="E14" s="238" t="s">
        <v>772</v>
      </c>
      <c r="F14" s="147">
        <v>1605856172</v>
      </c>
      <c r="G14" s="440" t="s">
        <v>93</v>
      </c>
      <c r="H14" s="440" t="s">
        <v>6</v>
      </c>
      <c r="I14" s="445">
        <v>1</v>
      </c>
      <c r="J14" s="440" t="s">
        <v>96</v>
      </c>
      <c r="K14" s="440"/>
      <c r="L14" s="445"/>
      <c r="M14" s="440"/>
      <c r="N14" s="440"/>
      <c r="O14" s="440" t="s">
        <v>250</v>
      </c>
      <c r="P14" s="213">
        <f>F14*I14</f>
        <v>1605856172</v>
      </c>
      <c r="Q14" s="211"/>
      <c r="R14" s="211">
        <v>2085704694</v>
      </c>
      <c r="S14" s="211" t="s">
        <v>833</v>
      </c>
      <c r="T14" s="211">
        <v>2085704694</v>
      </c>
      <c r="U14" s="211">
        <f>T14-R14</f>
        <v>0</v>
      </c>
      <c r="V14" s="211"/>
      <c r="W14" s="211">
        <v>6480000</v>
      </c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</row>
    <row r="15" spans="1:168" ht="21" customHeight="1" x14ac:dyDescent="0.15">
      <c r="A15" s="20"/>
      <c r="B15" s="20"/>
      <c r="C15" s="109" t="s">
        <v>773</v>
      </c>
      <c r="D15" s="599">
        <f>SUM(P15)/1000</f>
        <v>42000</v>
      </c>
      <c r="E15" s="86" t="s">
        <v>755</v>
      </c>
      <c r="F15" s="93">
        <v>42000000</v>
      </c>
      <c r="G15" s="322" t="s">
        <v>137</v>
      </c>
      <c r="H15" s="324" t="s">
        <v>6</v>
      </c>
      <c r="I15" s="490">
        <v>1</v>
      </c>
      <c r="J15" s="322" t="s">
        <v>754</v>
      </c>
      <c r="K15" s="324"/>
      <c r="L15" s="490"/>
      <c r="M15" s="322"/>
      <c r="N15" s="322"/>
      <c r="O15" s="324" t="s">
        <v>138</v>
      </c>
      <c r="P15" s="460">
        <f>F15*I15</f>
        <v>42000000</v>
      </c>
      <c r="Q15" s="211"/>
      <c r="R15" s="211">
        <f>SUM(P15,P62)</f>
        <v>45550779</v>
      </c>
      <c r="S15" s="211" t="s">
        <v>822</v>
      </c>
      <c r="T15" s="211">
        <v>45550779</v>
      </c>
      <c r="U15" s="211">
        <f>T15-R15</f>
        <v>0</v>
      </c>
      <c r="V15" s="211"/>
      <c r="W15" s="211">
        <v>6480000</v>
      </c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  <c r="EG15" s="211"/>
      <c r="EH15" s="211"/>
      <c r="EI15" s="211"/>
      <c r="EJ15" s="211"/>
      <c r="EK15" s="211"/>
      <c r="EL15" s="211"/>
      <c r="EM15" s="211"/>
      <c r="EN15" s="211"/>
      <c r="EO15" s="211"/>
      <c r="EP15" s="211"/>
      <c r="EQ15" s="211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1"/>
      <c r="FC15" s="211"/>
      <c r="FD15" s="211"/>
      <c r="FE15" s="211"/>
      <c r="FF15" s="211"/>
      <c r="FG15" s="211"/>
      <c r="FH15" s="211"/>
      <c r="FI15" s="211"/>
      <c r="FJ15" s="211"/>
      <c r="FK15" s="211"/>
      <c r="FL15" s="211"/>
    </row>
    <row r="16" spans="1:168" ht="21" customHeight="1" x14ac:dyDescent="0.15">
      <c r="A16" s="461"/>
      <c r="B16" s="20"/>
      <c r="C16" s="239" t="s">
        <v>774</v>
      </c>
      <c r="D16" s="599">
        <v>7200</v>
      </c>
      <c r="E16" s="328" t="s">
        <v>775</v>
      </c>
      <c r="F16" s="73">
        <v>600000</v>
      </c>
      <c r="G16" s="438" t="s">
        <v>280</v>
      </c>
      <c r="H16" s="440" t="s">
        <v>6</v>
      </c>
      <c r="I16" s="492">
        <v>12</v>
      </c>
      <c r="J16" s="438" t="s">
        <v>769</v>
      </c>
      <c r="K16" s="438"/>
      <c r="L16" s="492"/>
      <c r="M16" s="438"/>
      <c r="N16" s="438"/>
      <c r="O16" s="440" t="s">
        <v>95</v>
      </c>
      <c r="P16" s="213">
        <f>F16*I16</f>
        <v>7200000</v>
      </c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1"/>
      <c r="DT16" s="211"/>
      <c r="DU16" s="211"/>
      <c r="DV16" s="211"/>
      <c r="DW16" s="211"/>
      <c r="DX16" s="211"/>
      <c r="DY16" s="211"/>
      <c r="DZ16" s="211"/>
      <c r="EA16" s="211"/>
      <c r="EB16" s="211"/>
      <c r="EC16" s="211"/>
      <c r="ED16" s="211"/>
      <c r="EE16" s="211"/>
      <c r="EF16" s="211"/>
      <c r="EG16" s="211"/>
      <c r="EH16" s="211"/>
      <c r="EI16" s="211"/>
      <c r="EJ16" s="211"/>
      <c r="EK16" s="211"/>
      <c r="EL16" s="211"/>
      <c r="EM16" s="211"/>
      <c r="EN16" s="211"/>
      <c r="EO16" s="211"/>
      <c r="EP16" s="211"/>
      <c r="EQ16" s="211"/>
      <c r="ER16" s="211"/>
      <c r="ES16" s="211"/>
      <c r="ET16" s="211"/>
      <c r="EU16" s="211"/>
      <c r="EV16" s="211"/>
      <c r="EW16" s="211"/>
      <c r="EX16" s="211"/>
      <c r="EY16" s="211"/>
      <c r="EZ16" s="211"/>
      <c r="FA16" s="211"/>
      <c r="FB16" s="211"/>
      <c r="FC16" s="211"/>
      <c r="FD16" s="211"/>
      <c r="FE16" s="211"/>
      <c r="FF16" s="211"/>
      <c r="FG16" s="211"/>
      <c r="FH16" s="211"/>
      <c r="FI16" s="211"/>
      <c r="FJ16" s="211"/>
      <c r="FK16" s="211"/>
      <c r="FL16" s="211"/>
    </row>
    <row r="17" spans="1:168" ht="21" customHeight="1" x14ac:dyDescent="0.15">
      <c r="A17" s="679" t="s">
        <v>107</v>
      </c>
      <c r="B17" s="680"/>
      <c r="C17" s="681"/>
      <c r="D17" s="600">
        <v>0</v>
      </c>
      <c r="E17" s="464"/>
      <c r="F17" s="93"/>
      <c r="G17" s="94"/>
      <c r="H17" s="94"/>
      <c r="I17" s="493"/>
      <c r="J17" s="94"/>
      <c r="K17" s="94"/>
      <c r="L17" s="493"/>
      <c r="M17" s="94"/>
      <c r="N17" s="95"/>
      <c r="O17" s="96"/>
      <c r="P17" s="115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211"/>
      <c r="CH17" s="211"/>
      <c r="CI17" s="211"/>
      <c r="CJ17" s="211"/>
      <c r="CK17" s="211"/>
      <c r="CL17" s="211"/>
      <c r="CM17" s="211"/>
      <c r="CN17" s="211"/>
      <c r="CO17" s="211"/>
      <c r="CP17" s="211"/>
      <c r="CQ17" s="211"/>
      <c r="CR17" s="211"/>
      <c r="CS17" s="211"/>
      <c r="CT17" s="211"/>
      <c r="CU17" s="211"/>
      <c r="CV17" s="211"/>
      <c r="CW17" s="211"/>
      <c r="CX17" s="211"/>
      <c r="CY17" s="211"/>
      <c r="CZ17" s="211"/>
      <c r="DA17" s="211"/>
      <c r="DB17" s="211"/>
      <c r="DC17" s="211"/>
      <c r="DD17" s="211"/>
      <c r="DE17" s="211"/>
      <c r="DF17" s="211"/>
      <c r="DG17" s="211"/>
      <c r="DH17" s="211"/>
      <c r="DI17" s="211"/>
      <c r="DJ17" s="211"/>
      <c r="DK17" s="211"/>
      <c r="DL17" s="211"/>
      <c r="DM17" s="211"/>
      <c r="DN17" s="211"/>
      <c r="DO17" s="211"/>
      <c r="DP17" s="211"/>
      <c r="DQ17" s="211"/>
      <c r="DR17" s="211"/>
      <c r="DS17" s="211"/>
      <c r="DT17" s="211"/>
      <c r="DU17" s="211"/>
      <c r="DV17" s="211"/>
      <c r="DW17" s="211"/>
      <c r="DX17" s="211"/>
      <c r="DY17" s="211"/>
      <c r="DZ17" s="211"/>
      <c r="EA17" s="211"/>
      <c r="EB17" s="211"/>
      <c r="EC17" s="211"/>
      <c r="ED17" s="211"/>
      <c r="EE17" s="211"/>
      <c r="EF17" s="211"/>
      <c r="EG17" s="211"/>
      <c r="EH17" s="211"/>
      <c r="EI17" s="211"/>
      <c r="EJ17" s="211"/>
      <c r="EK17" s="211"/>
      <c r="EL17" s="211"/>
      <c r="EM17" s="211"/>
      <c r="EN17" s="211"/>
      <c r="EO17" s="211"/>
      <c r="EP17" s="211"/>
      <c r="EQ17" s="211"/>
      <c r="ER17" s="211"/>
      <c r="ES17" s="211"/>
      <c r="ET17" s="211"/>
      <c r="EU17" s="211"/>
      <c r="EV17" s="211"/>
      <c r="EW17" s="211"/>
      <c r="EX17" s="211"/>
      <c r="EY17" s="211"/>
      <c r="EZ17" s="211"/>
      <c r="FA17" s="211"/>
      <c r="FB17" s="211"/>
      <c r="FC17" s="211"/>
      <c r="FD17" s="211"/>
      <c r="FE17" s="211"/>
      <c r="FF17" s="211"/>
      <c r="FG17" s="211"/>
      <c r="FH17" s="211"/>
      <c r="FI17" s="211"/>
      <c r="FJ17" s="211"/>
      <c r="FK17" s="211"/>
      <c r="FL17" s="211"/>
    </row>
    <row r="18" spans="1:168" ht="21" customHeight="1" x14ac:dyDescent="0.15">
      <c r="A18" s="20"/>
      <c r="B18" s="682" t="s">
        <v>108</v>
      </c>
      <c r="C18" s="683"/>
      <c r="D18" s="596">
        <v>0</v>
      </c>
      <c r="E18" s="355"/>
      <c r="F18" s="268"/>
      <c r="G18" s="270"/>
      <c r="H18" s="270"/>
      <c r="I18" s="494"/>
      <c r="J18" s="270"/>
      <c r="K18" s="270"/>
      <c r="L18" s="494"/>
      <c r="M18" s="270"/>
      <c r="N18" s="271"/>
      <c r="O18" s="272"/>
      <c r="P18" s="267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1"/>
      <c r="DK18" s="211"/>
      <c r="DL18" s="211"/>
      <c r="DM18" s="211"/>
      <c r="DN18" s="211"/>
      <c r="DO18" s="211"/>
      <c r="DP18" s="211"/>
      <c r="DQ18" s="211"/>
      <c r="DR18" s="211"/>
      <c r="DS18" s="211"/>
      <c r="DT18" s="211"/>
      <c r="DU18" s="211"/>
      <c r="DV18" s="211"/>
      <c r="DW18" s="211"/>
      <c r="DX18" s="211"/>
      <c r="DY18" s="211"/>
      <c r="DZ18" s="211"/>
      <c r="EA18" s="211"/>
      <c r="EB18" s="211"/>
      <c r="EC18" s="211"/>
      <c r="ED18" s="211"/>
      <c r="EE18" s="211"/>
      <c r="EF18" s="211"/>
      <c r="EG18" s="211"/>
      <c r="EH18" s="211"/>
      <c r="EI18" s="211"/>
      <c r="EJ18" s="211"/>
      <c r="EK18" s="211"/>
      <c r="EL18" s="211"/>
      <c r="EM18" s="211"/>
      <c r="EN18" s="211"/>
      <c r="EO18" s="211"/>
      <c r="EP18" s="211"/>
      <c r="EQ18" s="211"/>
      <c r="ER18" s="211"/>
      <c r="ES18" s="211"/>
      <c r="ET18" s="211"/>
      <c r="EU18" s="211"/>
      <c r="EV18" s="211"/>
      <c r="EW18" s="211"/>
      <c r="EX18" s="211"/>
      <c r="EY18" s="211"/>
      <c r="EZ18" s="211"/>
      <c r="FA18" s="211"/>
      <c r="FB18" s="211"/>
      <c r="FC18" s="211"/>
      <c r="FD18" s="211"/>
      <c r="FE18" s="211"/>
      <c r="FF18" s="211"/>
      <c r="FG18" s="211"/>
      <c r="FH18" s="211"/>
      <c r="FI18" s="211"/>
      <c r="FJ18" s="211"/>
      <c r="FK18" s="211"/>
      <c r="FL18" s="211"/>
    </row>
    <row r="19" spans="1:168" s="265" customFormat="1" ht="21" customHeight="1" x14ac:dyDescent="0.15">
      <c r="A19" s="20"/>
      <c r="B19" s="684"/>
      <c r="C19" s="109" t="s">
        <v>109</v>
      </c>
      <c r="D19" s="602">
        <v>0</v>
      </c>
      <c r="E19" s="329"/>
      <c r="F19" s="147"/>
      <c r="G19" s="148"/>
      <c r="H19" s="440"/>
      <c r="I19" s="495"/>
      <c r="J19" s="97"/>
      <c r="K19" s="97"/>
      <c r="L19" s="495"/>
      <c r="M19" s="97"/>
      <c r="N19" s="98"/>
      <c r="O19" s="99"/>
      <c r="P19" s="213">
        <f>SUM(P20)</f>
        <v>0</v>
      </c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4"/>
      <c r="BI19" s="314"/>
      <c r="BJ19" s="314"/>
      <c r="BK19" s="314"/>
      <c r="BL19" s="314"/>
      <c r="BM19" s="314"/>
      <c r="BN19" s="314"/>
      <c r="BO19" s="314"/>
      <c r="BP19" s="314"/>
      <c r="BQ19" s="314"/>
      <c r="BR19" s="314"/>
      <c r="BS19" s="314"/>
      <c r="BT19" s="314"/>
      <c r="BU19" s="314"/>
      <c r="BV19" s="314"/>
      <c r="BW19" s="314"/>
      <c r="BX19" s="314"/>
      <c r="BY19" s="314"/>
      <c r="BZ19" s="314"/>
      <c r="CA19" s="314"/>
      <c r="CB19" s="314"/>
      <c r="CC19" s="314"/>
      <c r="CD19" s="314"/>
      <c r="CE19" s="314"/>
      <c r="CF19" s="314"/>
      <c r="CG19" s="314"/>
      <c r="CH19" s="314"/>
      <c r="CI19" s="314"/>
      <c r="CJ19" s="314"/>
      <c r="CK19" s="314"/>
      <c r="CL19" s="314"/>
      <c r="CM19" s="314"/>
      <c r="CN19" s="314"/>
      <c r="CO19" s="314"/>
      <c r="CP19" s="314"/>
      <c r="CQ19" s="314"/>
      <c r="CR19" s="314"/>
      <c r="CS19" s="314"/>
      <c r="CT19" s="314"/>
      <c r="CU19" s="314"/>
      <c r="CV19" s="314"/>
      <c r="CW19" s="314"/>
      <c r="CX19" s="314"/>
      <c r="CY19" s="314"/>
      <c r="CZ19" s="314"/>
      <c r="DA19" s="314"/>
      <c r="DB19" s="314"/>
      <c r="DC19" s="314"/>
      <c r="DD19" s="314"/>
      <c r="DE19" s="314"/>
      <c r="DF19" s="314"/>
      <c r="DG19" s="314"/>
      <c r="DH19" s="314"/>
      <c r="DI19" s="314"/>
      <c r="DJ19" s="314"/>
      <c r="DK19" s="314"/>
      <c r="DL19" s="314"/>
      <c r="DM19" s="314"/>
      <c r="DN19" s="314"/>
      <c r="DO19" s="314"/>
      <c r="DP19" s="314"/>
      <c r="DQ19" s="314"/>
      <c r="DR19" s="314"/>
      <c r="DS19" s="314"/>
      <c r="DT19" s="314"/>
      <c r="DU19" s="314"/>
      <c r="DV19" s="314"/>
      <c r="DW19" s="314"/>
      <c r="DX19" s="314"/>
      <c r="DY19" s="314"/>
      <c r="DZ19" s="314"/>
      <c r="EA19" s="314"/>
      <c r="EB19" s="314"/>
      <c r="EC19" s="314"/>
      <c r="ED19" s="314"/>
      <c r="EE19" s="314"/>
      <c r="EF19" s="314"/>
      <c r="EG19" s="314"/>
      <c r="EH19" s="314"/>
      <c r="EI19" s="314"/>
      <c r="EJ19" s="314"/>
      <c r="EK19" s="314"/>
      <c r="EL19" s="314"/>
      <c r="EM19" s="314"/>
      <c r="EN19" s="314"/>
      <c r="EO19" s="314"/>
      <c r="EP19" s="314"/>
      <c r="EQ19" s="314"/>
      <c r="ER19" s="314"/>
      <c r="ES19" s="314"/>
      <c r="ET19" s="314"/>
      <c r="EU19" s="314"/>
      <c r="EV19" s="314"/>
      <c r="EW19" s="314"/>
      <c r="EX19" s="314"/>
      <c r="EY19" s="314"/>
      <c r="EZ19" s="314"/>
      <c r="FA19" s="314"/>
      <c r="FB19" s="314"/>
      <c r="FC19" s="314"/>
      <c r="FD19" s="314"/>
      <c r="FE19" s="314"/>
      <c r="FF19" s="314"/>
      <c r="FG19" s="314"/>
      <c r="FH19" s="314"/>
      <c r="FI19" s="314"/>
      <c r="FJ19" s="314"/>
      <c r="FK19" s="314"/>
      <c r="FL19" s="314"/>
    </row>
    <row r="20" spans="1:168" ht="21" customHeight="1" x14ac:dyDescent="0.15">
      <c r="A20" s="20"/>
      <c r="B20" s="685"/>
      <c r="C20" s="20"/>
      <c r="D20" s="601"/>
      <c r="E20" s="269" t="s">
        <v>776</v>
      </c>
      <c r="F20" s="174"/>
      <c r="G20" s="149" t="s">
        <v>93</v>
      </c>
      <c r="H20" s="434" t="s">
        <v>6</v>
      </c>
      <c r="I20" s="494"/>
      <c r="J20" s="270" t="s">
        <v>96</v>
      </c>
      <c r="K20" s="270"/>
      <c r="L20" s="494"/>
      <c r="M20" s="270"/>
      <c r="N20" s="271"/>
      <c r="O20" s="272" t="s">
        <v>95</v>
      </c>
      <c r="P20" s="267">
        <f t="shared" ref="P20" si="1">F20*I20</f>
        <v>0</v>
      </c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  <c r="BI20" s="211"/>
      <c r="BJ20" s="211"/>
      <c r="BK20" s="211"/>
      <c r="BL20" s="211"/>
      <c r="BM20" s="211"/>
      <c r="BN20" s="211"/>
      <c r="BO20" s="211"/>
      <c r="BP20" s="211"/>
      <c r="BQ20" s="211"/>
      <c r="BR20" s="211"/>
      <c r="BS20" s="211"/>
      <c r="BT20" s="211"/>
      <c r="BU20" s="211"/>
      <c r="BV20" s="211"/>
      <c r="BW20" s="211"/>
      <c r="BX20" s="211"/>
      <c r="BY20" s="211"/>
      <c r="BZ20" s="211"/>
      <c r="CA20" s="211"/>
      <c r="CB20" s="211"/>
      <c r="CC20" s="211"/>
      <c r="CD20" s="211"/>
      <c r="CE20" s="211"/>
      <c r="CF20" s="211"/>
      <c r="CG20" s="211"/>
      <c r="CH20" s="211"/>
      <c r="CI20" s="211"/>
      <c r="CJ20" s="211"/>
      <c r="CK20" s="211"/>
      <c r="CL20" s="211"/>
      <c r="CM20" s="211"/>
      <c r="CN20" s="211"/>
      <c r="CO20" s="211"/>
      <c r="CP20" s="211"/>
      <c r="CQ20" s="211"/>
      <c r="CR20" s="211"/>
      <c r="CS20" s="211"/>
      <c r="CT20" s="211"/>
      <c r="CU20" s="211"/>
      <c r="CV20" s="211"/>
      <c r="CW20" s="211"/>
      <c r="CX20" s="211"/>
      <c r="CY20" s="211"/>
      <c r="CZ20" s="211"/>
      <c r="DA20" s="211"/>
      <c r="DB20" s="211"/>
      <c r="DC20" s="211"/>
      <c r="DD20" s="211"/>
      <c r="DE20" s="211"/>
      <c r="DF20" s="211"/>
      <c r="DG20" s="211"/>
      <c r="DH20" s="211"/>
      <c r="DI20" s="211"/>
      <c r="DJ20" s="211"/>
      <c r="DK20" s="211"/>
      <c r="DL20" s="211"/>
      <c r="DM20" s="211"/>
      <c r="DN20" s="211"/>
      <c r="DO20" s="211"/>
      <c r="DP20" s="211"/>
      <c r="DQ20" s="211"/>
      <c r="DR20" s="211"/>
      <c r="DS20" s="211"/>
      <c r="DT20" s="211"/>
      <c r="DU20" s="211"/>
      <c r="DV20" s="211"/>
      <c r="DW20" s="211"/>
      <c r="DX20" s="211"/>
      <c r="DY20" s="211"/>
      <c r="DZ20" s="211"/>
      <c r="EA20" s="211"/>
      <c r="EB20" s="211"/>
      <c r="EC20" s="211"/>
      <c r="ED20" s="211"/>
      <c r="EE20" s="211"/>
      <c r="EF20" s="211"/>
      <c r="EG20" s="211"/>
      <c r="EH20" s="211"/>
      <c r="EI20" s="211"/>
      <c r="EJ20" s="211"/>
      <c r="EK20" s="211"/>
      <c r="EL20" s="211"/>
      <c r="EM20" s="211"/>
      <c r="EN20" s="211"/>
      <c r="EO20" s="211"/>
      <c r="EP20" s="211"/>
      <c r="EQ20" s="211"/>
      <c r="ER20" s="211"/>
      <c r="ES20" s="211"/>
      <c r="ET20" s="211"/>
      <c r="EU20" s="211"/>
      <c r="EV20" s="211"/>
      <c r="EW20" s="211"/>
      <c r="EX20" s="211"/>
      <c r="EY20" s="211"/>
      <c r="EZ20" s="211"/>
      <c r="FA20" s="211"/>
      <c r="FB20" s="211"/>
      <c r="FC20" s="211"/>
      <c r="FD20" s="211"/>
      <c r="FE20" s="211"/>
      <c r="FF20" s="211"/>
      <c r="FG20" s="211"/>
      <c r="FH20" s="211"/>
      <c r="FI20" s="211"/>
      <c r="FJ20" s="211"/>
      <c r="FK20" s="211"/>
      <c r="FL20" s="211"/>
    </row>
    <row r="21" spans="1:168" ht="21" customHeight="1" x14ac:dyDescent="0.15">
      <c r="A21" s="673" t="s">
        <v>57</v>
      </c>
      <c r="B21" s="673"/>
      <c r="C21" s="673"/>
      <c r="D21" s="603">
        <f>D22</f>
        <v>1193089.4099999999</v>
      </c>
      <c r="E21" s="92"/>
      <c r="F21" s="93"/>
      <c r="G21" s="94"/>
      <c r="H21" s="94"/>
      <c r="I21" s="493"/>
      <c r="J21" s="94"/>
      <c r="K21" s="94"/>
      <c r="L21" s="493"/>
      <c r="M21" s="94"/>
      <c r="N21" s="95"/>
      <c r="O21" s="96"/>
      <c r="P21" s="115"/>
      <c r="R21" s="117">
        <f>SUM(P23,P31,P49,P50,P51,P52,P53,P54,P56,P57,P58)</f>
        <v>1353381465</v>
      </c>
      <c r="S21" s="117" t="s">
        <v>823</v>
      </c>
      <c r="T21" s="117">
        <v>1353381465</v>
      </c>
      <c r="U21" s="117">
        <f>T21-R21</f>
        <v>0</v>
      </c>
    </row>
    <row r="22" spans="1:168" ht="21" customHeight="1" x14ac:dyDescent="0.15">
      <c r="A22" s="420"/>
      <c r="B22" s="671" t="s">
        <v>58</v>
      </c>
      <c r="C22" s="671"/>
      <c r="D22" s="604">
        <f>SUM(D23,D31)</f>
        <v>1193089.4099999999</v>
      </c>
      <c r="E22" s="269"/>
      <c r="F22" s="268"/>
      <c r="G22" s="270"/>
      <c r="H22" s="149"/>
      <c r="I22" s="494"/>
      <c r="J22" s="270"/>
      <c r="K22" s="270"/>
      <c r="L22" s="494"/>
      <c r="M22" s="270"/>
      <c r="N22" s="271"/>
      <c r="O22" s="272"/>
      <c r="P22" s="267"/>
    </row>
    <row r="23" spans="1:168" ht="21" customHeight="1" x14ac:dyDescent="0.15">
      <c r="A23" s="287"/>
      <c r="B23" s="287"/>
      <c r="C23" s="146" t="s">
        <v>129</v>
      </c>
      <c r="D23" s="605">
        <f>SUM(P24:P30)/1000</f>
        <v>1145277.4099999999</v>
      </c>
      <c r="E23" s="89"/>
      <c r="F23" s="73"/>
      <c r="G23" s="97"/>
      <c r="H23" s="440"/>
      <c r="I23" s="495"/>
      <c r="J23" s="97"/>
      <c r="K23" s="97"/>
      <c r="L23" s="495"/>
      <c r="M23" s="97"/>
      <c r="N23" s="98"/>
      <c r="O23" s="99"/>
      <c r="P23" s="213">
        <f>SUM(P24:P30)</f>
        <v>1145277410</v>
      </c>
    </row>
    <row r="24" spans="1:168" ht="21" customHeight="1" x14ac:dyDescent="0.15">
      <c r="A24" s="287"/>
      <c r="B24" s="287"/>
      <c r="C24" s="146"/>
      <c r="D24" s="604"/>
      <c r="E24" s="269" t="s">
        <v>385</v>
      </c>
      <c r="F24" s="268">
        <v>811589110</v>
      </c>
      <c r="G24" s="149" t="s">
        <v>93</v>
      </c>
      <c r="H24" s="434" t="s">
        <v>6</v>
      </c>
      <c r="I24" s="494">
        <v>1</v>
      </c>
      <c r="J24" s="270" t="s">
        <v>96</v>
      </c>
      <c r="K24" s="270"/>
      <c r="L24" s="494"/>
      <c r="M24" s="270"/>
      <c r="N24" s="271"/>
      <c r="O24" s="272" t="s">
        <v>204</v>
      </c>
      <c r="P24" s="267">
        <f t="shared" ref="P24:P30" si="2">F24*I24</f>
        <v>811589110</v>
      </c>
    </row>
    <row r="25" spans="1:168" ht="21" customHeight="1" x14ac:dyDescent="0.15">
      <c r="A25" s="287"/>
      <c r="B25" s="287"/>
      <c r="C25" s="146"/>
      <c r="D25" s="604"/>
      <c r="E25" s="269" t="s">
        <v>386</v>
      </c>
      <c r="F25" s="268">
        <v>166903000</v>
      </c>
      <c r="G25" s="149" t="s">
        <v>93</v>
      </c>
      <c r="H25" s="434" t="s">
        <v>6</v>
      </c>
      <c r="I25" s="494">
        <v>1</v>
      </c>
      <c r="J25" s="270" t="s">
        <v>96</v>
      </c>
      <c r="K25" s="270"/>
      <c r="L25" s="494"/>
      <c r="M25" s="270"/>
      <c r="N25" s="271"/>
      <c r="O25" s="272" t="s">
        <v>95</v>
      </c>
      <c r="P25" s="267">
        <f t="shared" ref="P25" si="3">F25*I25</f>
        <v>166903000</v>
      </c>
    </row>
    <row r="26" spans="1:168" ht="21" customHeight="1" x14ac:dyDescent="0.15">
      <c r="A26" s="287"/>
      <c r="B26" s="287"/>
      <c r="C26" s="146"/>
      <c r="D26" s="604"/>
      <c r="E26" s="269" t="s">
        <v>746</v>
      </c>
      <c r="F26" s="268">
        <v>30150300</v>
      </c>
      <c r="G26" s="149" t="s">
        <v>93</v>
      </c>
      <c r="H26" s="434" t="s">
        <v>6</v>
      </c>
      <c r="I26" s="494">
        <v>1</v>
      </c>
      <c r="J26" s="270" t="s">
        <v>96</v>
      </c>
      <c r="K26" s="270"/>
      <c r="L26" s="494"/>
      <c r="M26" s="270"/>
      <c r="N26" s="271"/>
      <c r="O26" s="272" t="s">
        <v>204</v>
      </c>
      <c r="P26" s="267">
        <f t="shared" si="2"/>
        <v>30150300</v>
      </c>
    </row>
    <row r="27" spans="1:168" ht="21" customHeight="1" x14ac:dyDescent="0.15">
      <c r="A27" s="287"/>
      <c r="B27" s="287"/>
      <c r="C27" s="146"/>
      <c r="D27" s="604"/>
      <c r="E27" s="269" t="s">
        <v>747</v>
      </c>
      <c r="F27" s="268">
        <v>67635000</v>
      </c>
      <c r="G27" s="149" t="s">
        <v>93</v>
      </c>
      <c r="H27" s="434" t="s">
        <v>6</v>
      </c>
      <c r="I27" s="494">
        <v>1</v>
      </c>
      <c r="J27" s="270" t="s">
        <v>96</v>
      </c>
      <c r="K27" s="270"/>
      <c r="L27" s="494"/>
      <c r="M27" s="270"/>
      <c r="N27" s="271"/>
      <c r="O27" s="272" t="s">
        <v>204</v>
      </c>
      <c r="P27" s="267">
        <f t="shared" si="2"/>
        <v>67635000</v>
      </c>
    </row>
    <row r="28" spans="1:168" ht="21" customHeight="1" x14ac:dyDescent="0.15">
      <c r="A28" s="287"/>
      <c r="B28" s="287"/>
      <c r="C28" s="146"/>
      <c r="D28" s="604"/>
      <c r="E28" s="269" t="s">
        <v>748</v>
      </c>
      <c r="F28" s="268">
        <v>10000000</v>
      </c>
      <c r="G28" s="149" t="s">
        <v>93</v>
      </c>
      <c r="H28" s="434" t="s">
        <v>6</v>
      </c>
      <c r="I28" s="494">
        <v>1</v>
      </c>
      <c r="J28" s="270" t="s">
        <v>96</v>
      </c>
      <c r="K28" s="270"/>
      <c r="L28" s="494"/>
      <c r="M28" s="270"/>
      <c r="N28" s="271"/>
      <c r="O28" s="272" t="s">
        <v>204</v>
      </c>
      <c r="P28" s="267">
        <f t="shared" si="2"/>
        <v>10000000</v>
      </c>
    </row>
    <row r="29" spans="1:168" ht="21" customHeight="1" x14ac:dyDescent="0.15">
      <c r="A29" s="287"/>
      <c r="B29" s="287"/>
      <c r="C29" s="146"/>
      <c r="D29" s="604"/>
      <c r="E29" s="269" t="s">
        <v>749</v>
      </c>
      <c r="F29" s="268">
        <v>29000000</v>
      </c>
      <c r="G29" s="149" t="s">
        <v>93</v>
      </c>
      <c r="H29" s="434" t="s">
        <v>6</v>
      </c>
      <c r="I29" s="494">
        <v>1</v>
      </c>
      <c r="J29" s="270" t="s">
        <v>96</v>
      </c>
      <c r="K29" s="270"/>
      <c r="L29" s="494"/>
      <c r="M29" s="270"/>
      <c r="N29" s="271"/>
      <c r="O29" s="272" t="s">
        <v>205</v>
      </c>
      <c r="P29" s="267">
        <f t="shared" si="2"/>
        <v>29000000</v>
      </c>
    </row>
    <row r="30" spans="1:168" ht="21" customHeight="1" x14ac:dyDescent="0.15">
      <c r="A30" s="287"/>
      <c r="B30" s="287"/>
      <c r="C30" s="146"/>
      <c r="D30" s="604"/>
      <c r="E30" s="269" t="s">
        <v>750</v>
      </c>
      <c r="F30" s="268">
        <v>30000000</v>
      </c>
      <c r="G30" s="149" t="s">
        <v>93</v>
      </c>
      <c r="H30" s="434" t="s">
        <v>6</v>
      </c>
      <c r="I30" s="494">
        <v>1</v>
      </c>
      <c r="J30" s="270" t="s">
        <v>96</v>
      </c>
      <c r="K30" s="270"/>
      <c r="L30" s="494"/>
      <c r="M30" s="270"/>
      <c r="N30" s="271"/>
      <c r="O30" s="272" t="s">
        <v>204</v>
      </c>
      <c r="P30" s="267">
        <f t="shared" si="2"/>
        <v>30000000</v>
      </c>
    </row>
    <row r="31" spans="1:168" ht="21" customHeight="1" x14ac:dyDescent="0.15">
      <c r="A31" s="462"/>
      <c r="B31" s="287"/>
      <c r="C31" s="292" t="s">
        <v>128</v>
      </c>
      <c r="D31" s="605">
        <f>SUM(P31)/1000</f>
        <v>47812</v>
      </c>
      <c r="E31" s="89"/>
      <c r="F31" s="147"/>
      <c r="G31" s="97"/>
      <c r="H31" s="440"/>
      <c r="I31" s="495"/>
      <c r="J31" s="97"/>
      <c r="K31" s="97"/>
      <c r="L31" s="495"/>
      <c r="M31" s="97"/>
      <c r="N31" s="98"/>
      <c r="O31" s="99"/>
      <c r="P31" s="213">
        <f>SUM(P33:P35)</f>
        <v>47812000</v>
      </c>
    </row>
    <row r="32" spans="1:168" ht="21" hidden="1" customHeight="1" x14ac:dyDescent="0.15">
      <c r="A32" s="462"/>
      <c r="B32" s="287"/>
      <c r="C32" s="291"/>
      <c r="D32" s="604"/>
      <c r="E32" s="269" t="s">
        <v>206</v>
      </c>
      <c r="F32" s="268">
        <v>0</v>
      </c>
      <c r="G32" s="270" t="s">
        <v>93</v>
      </c>
      <c r="H32" s="434" t="s">
        <v>6</v>
      </c>
      <c r="I32" s="494">
        <v>1</v>
      </c>
      <c r="J32" s="270" t="s">
        <v>96</v>
      </c>
      <c r="K32" s="270"/>
      <c r="L32" s="494"/>
      <c r="M32" s="270"/>
      <c r="N32" s="271"/>
      <c r="O32" s="272" t="s">
        <v>204</v>
      </c>
      <c r="P32" s="267">
        <f>F32*I32</f>
        <v>0</v>
      </c>
    </row>
    <row r="33" spans="1:21" ht="21" customHeight="1" x14ac:dyDescent="0.15">
      <c r="A33" s="462"/>
      <c r="B33" s="287"/>
      <c r="C33" s="291"/>
      <c r="D33" s="604"/>
      <c r="E33" s="269" t="s">
        <v>751</v>
      </c>
      <c r="F33" s="268">
        <v>20812000</v>
      </c>
      <c r="G33" s="270" t="s">
        <v>93</v>
      </c>
      <c r="H33" s="434" t="s">
        <v>6</v>
      </c>
      <c r="I33" s="494">
        <v>1</v>
      </c>
      <c r="J33" s="270" t="s">
        <v>96</v>
      </c>
      <c r="K33" s="270"/>
      <c r="L33" s="494"/>
      <c r="M33" s="270"/>
      <c r="N33" s="271"/>
      <c r="O33" s="272" t="s">
        <v>95</v>
      </c>
      <c r="P33" s="267">
        <f>F33*I33</f>
        <v>20812000</v>
      </c>
    </row>
    <row r="34" spans="1:21" s="265" customFormat="1" ht="21" customHeight="1" x14ac:dyDescent="0.15">
      <c r="A34" s="462"/>
      <c r="B34" s="287"/>
      <c r="C34" s="291"/>
      <c r="D34" s="604"/>
      <c r="E34" s="269" t="s">
        <v>752</v>
      </c>
      <c r="F34" s="268">
        <v>14000000</v>
      </c>
      <c r="G34" s="270" t="s">
        <v>8</v>
      </c>
      <c r="H34" s="434" t="s">
        <v>6</v>
      </c>
      <c r="I34" s="494">
        <v>1</v>
      </c>
      <c r="J34" s="270" t="s">
        <v>279</v>
      </c>
      <c r="K34" s="270"/>
      <c r="L34" s="494"/>
      <c r="M34" s="270"/>
      <c r="N34" s="271"/>
      <c r="O34" s="272" t="s">
        <v>0</v>
      </c>
      <c r="P34" s="267">
        <f>F34*I34</f>
        <v>14000000</v>
      </c>
    </row>
    <row r="35" spans="1:21" s="265" customFormat="1" ht="21" customHeight="1" x14ac:dyDescent="0.15">
      <c r="A35" s="462"/>
      <c r="B35" s="287"/>
      <c r="C35" s="291"/>
      <c r="D35" s="604"/>
      <c r="E35" s="456" t="s">
        <v>753</v>
      </c>
      <c r="F35" s="431">
        <v>13000000</v>
      </c>
      <c r="G35" s="432" t="s">
        <v>8</v>
      </c>
      <c r="H35" s="280" t="s">
        <v>136</v>
      </c>
      <c r="I35" s="441">
        <v>1</v>
      </c>
      <c r="J35" s="434" t="s">
        <v>279</v>
      </c>
      <c r="K35" s="434"/>
      <c r="L35" s="441"/>
      <c r="M35" s="434"/>
      <c r="N35" s="418"/>
      <c r="O35" s="434" t="s">
        <v>0</v>
      </c>
      <c r="P35" s="267">
        <f>F35*I35</f>
        <v>13000000</v>
      </c>
    </row>
    <row r="36" spans="1:21" ht="21" customHeight="1" x14ac:dyDescent="0.15">
      <c r="A36" s="676" t="s">
        <v>59</v>
      </c>
      <c r="B36" s="677"/>
      <c r="C36" s="678"/>
      <c r="D36" s="603">
        <f>SUM(D37)</f>
        <v>70830</v>
      </c>
      <c r="E36" s="92"/>
      <c r="F36" s="93"/>
      <c r="G36" s="94"/>
      <c r="H36" s="322"/>
      <c r="I36" s="493"/>
      <c r="J36" s="94"/>
      <c r="K36" s="94"/>
      <c r="L36" s="493"/>
      <c r="M36" s="94"/>
      <c r="N36" s="95"/>
      <c r="O36" s="96"/>
      <c r="P36" s="460">
        <f>SUM(P37)</f>
        <v>70830000</v>
      </c>
      <c r="R36" s="117">
        <f>SUM(P36,P64)</f>
        <v>153669180</v>
      </c>
      <c r="S36" s="117" t="s">
        <v>824</v>
      </c>
      <c r="T36" s="117">
        <v>153669180</v>
      </c>
      <c r="U36" s="117">
        <f>T36-R36</f>
        <v>0</v>
      </c>
    </row>
    <row r="37" spans="1:21" ht="21" customHeight="1" x14ac:dyDescent="0.15">
      <c r="A37" s="287"/>
      <c r="B37" s="671" t="s">
        <v>60</v>
      </c>
      <c r="C37" s="671"/>
      <c r="D37" s="607">
        <f>SUM(D38,D41)</f>
        <v>70830</v>
      </c>
      <c r="E37" s="91"/>
      <c r="F37" s="268"/>
      <c r="G37" s="270"/>
      <c r="H37" s="270"/>
      <c r="I37" s="494"/>
      <c r="J37" s="270"/>
      <c r="K37" s="270"/>
      <c r="L37" s="494"/>
      <c r="M37" s="270"/>
      <c r="N37" s="271"/>
      <c r="O37" s="272"/>
      <c r="P37" s="246">
        <f>SUM(P38,P41)</f>
        <v>70830000</v>
      </c>
    </row>
    <row r="38" spans="1:21" ht="21" customHeight="1" x14ac:dyDescent="0.15">
      <c r="A38" s="672"/>
      <c r="B38" s="674"/>
      <c r="C38" s="290" t="s">
        <v>61</v>
      </c>
      <c r="D38" s="605">
        <f>SUM(P38/1000)</f>
        <v>34830</v>
      </c>
      <c r="E38" s="89"/>
      <c r="F38" s="73"/>
      <c r="G38" s="97"/>
      <c r="H38" s="440"/>
      <c r="I38" s="495"/>
      <c r="J38" s="97"/>
      <c r="K38" s="440"/>
      <c r="L38" s="495"/>
      <c r="M38" s="97"/>
      <c r="N38" s="98"/>
      <c r="O38" s="99"/>
      <c r="P38" s="213">
        <f>SUM(P39:P40)</f>
        <v>34830000</v>
      </c>
    </row>
    <row r="39" spans="1:21" s="265" customFormat="1" ht="21" customHeight="1" x14ac:dyDescent="0.15">
      <c r="A39" s="672"/>
      <c r="B39" s="672"/>
      <c r="C39" s="287"/>
      <c r="D39" s="604"/>
      <c r="E39" s="269" t="s">
        <v>308</v>
      </c>
      <c r="F39" s="268">
        <v>15000000</v>
      </c>
      <c r="G39" s="270" t="s">
        <v>93</v>
      </c>
      <c r="H39" s="434" t="s">
        <v>6</v>
      </c>
      <c r="I39" s="494">
        <v>1</v>
      </c>
      <c r="J39" s="270" t="s">
        <v>96</v>
      </c>
      <c r="K39" s="434"/>
      <c r="L39" s="494"/>
      <c r="M39" s="270"/>
      <c r="N39" s="271"/>
      <c r="O39" s="272" t="s">
        <v>95</v>
      </c>
      <c r="P39" s="267">
        <f>F39*I39</f>
        <v>15000000</v>
      </c>
    </row>
    <row r="40" spans="1:21" s="265" customFormat="1" ht="21" customHeight="1" x14ac:dyDescent="0.15">
      <c r="A40" s="672"/>
      <c r="B40" s="672"/>
      <c r="C40" s="288"/>
      <c r="D40" s="607"/>
      <c r="E40" s="451" t="s">
        <v>307</v>
      </c>
      <c r="F40" s="365">
        <v>19830000</v>
      </c>
      <c r="G40" s="366" t="s">
        <v>93</v>
      </c>
      <c r="H40" s="367" t="s">
        <v>6</v>
      </c>
      <c r="I40" s="496">
        <v>1</v>
      </c>
      <c r="J40" s="366" t="s">
        <v>96</v>
      </c>
      <c r="K40" s="367"/>
      <c r="L40" s="496"/>
      <c r="M40" s="366"/>
      <c r="N40" s="368"/>
      <c r="O40" s="369" t="s">
        <v>95</v>
      </c>
      <c r="P40" s="463">
        <f>F40*I40</f>
        <v>19830000</v>
      </c>
      <c r="S40" s="117"/>
      <c r="T40" s="117"/>
    </row>
    <row r="41" spans="1:21" ht="21" customHeight="1" x14ac:dyDescent="0.15">
      <c r="A41" s="672"/>
      <c r="B41" s="672"/>
      <c r="C41" s="287" t="s">
        <v>62</v>
      </c>
      <c r="D41" s="604">
        <f>SUM(P41)/1000</f>
        <v>36000</v>
      </c>
      <c r="E41" s="269" t="s">
        <v>290</v>
      </c>
      <c r="F41" s="268">
        <v>36000000</v>
      </c>
      <c r="G41" s="270" t="s">
        <v>93</v>
      </c>
      <c r="H41" s="434" t="s">
        <v>6</v>
      </c>
      <c r="I41" s="494">
        <v>1</v>
      </c>
      <c r="J41" s="270" t="s">
        <v>96</v>
      </c>
      <c r="K41" s="434"/>
      <c r="L41" s="494"/>
      <c r="M41" s="270"/>
      <c r="N41" s="271"/>
      <c r="O41" s="272" t="s">
        <v>95</v>
      </c>
      <c r="P41" s="267">
        <f>F41*I41</f>
        <v>36000000</v>
      </c>
    </row>
    <row r="42" spans="1:21" ht="21" customHeight="1" x14ac:dyDescent="0.15">
      <c r="A42" s="673" t="s">
        <v>14</v>
      </c>
      <c r="B42" s="673"/>
      <c r="C42" s="673"/>
      <c r="D42" s="603">
        <f>D43</f>
        <v>12000</v>
      </c>
      <c r="E42" s="92"/>
      <c r="F42" s="93"/>
      <c r="G42" s="94"/>
      <c r="H42" s="94"/>
      <c r="I42" s="493"/>
      <c r="J42" s="94"/>
      <c r="K42" s="94"/>
      <c r="L42" s="493"/>
      <c r="M42" s="94"/>
      <c r="N42" s="95"/>
      <c r="O42" s="96"/>
      <c r="P42" s="115"/>
    </row>
    <row r="43" spans="1:21" ht="21" customHeight="1" x14ac:dyDescent="0.15">
      <c r="A43" s="110"/>
      <c r="B43" s="671" t="s">
        <v>15</v>
      </c>
      <c r="C43" s="671"/>
      <c r="D43" s="604">
        <f>D44</f>
        <v>12000</v>
      </c>
      <c r="E43" s="269"/>
      <c r="F43" s="268"/>
      <c r="G43" s="270"/>
      <c r="H43" s="270"/>
      <c r="I43" s="494"/>
      <c r="J43" s="270"/>
      <c r="K43" s="270"/>
      <c r="L43" s="494"/>
      <c r="M43" s="270"/>
      <c r="N43" s="271"/>
      <c r="O43" s="272"/>
      <c r="P43" s="267"/>
    </row>
    <row r="44" spans="1:21" ht="21" customHeight="1" x14ac:dyDescent="0.15">
      <c r="A44" s="110"/>
      <c r="B44" s="674"/>
      <c r="C44" s="458" t="s">
        <v>16</v>
      </c>
      <c r="D44" s="605">
        <f>SUM(P44/1000)</f>
        <v>12000</v>
      </c>
      <c r="E44" s="89" t="s">
        <v>282</v>
      </c>
      <c r="F44" s="73">
        <v>12000000</v>
      </c>
      <c r="G44" s="97" t="s">
        <v>8</v>
      </c>
      <c r="H44" s="440" t="s">
        <v>6</v>
      </c>
      <c r="I44" s="495">
        <v>1</v>
      </c>
      <c r="J44" s="97" t="s">
        <v>96</v>
      </c>
      <c r="K44" s="97"/>
      <c r="L44" s="495"/>
      <c r="M44" s="97"/>
      <c r="N44" s="98"/>
      <c r="O44" s="99" t="s">
        <v>0</v>
      </c>
      <c r="P44" s="213">
        <f>F44*I44</f>
        <v>12000000</v>
      </c>
      <c r="R44" s="117">
        <f>SUM(P44,P63)</f>
        <v>44115549</v>
      </c>
      <c r="S44" s="117" t="s">
        <v>825</v>
      </c>
      <c r="T44" s="117">
        <v>44115549</v>
      </c>
      <c r="U44" s="117">
        <f>T44-R44</f>
        <v>0</v>
      </c>
    </row>
    <row r="45" spans="1:21" ht="21" customHeight="1" x14ac:dyDescent="0.15">
      <c r="A45" s="110"/>
      <c r="B45" s="672"/>
      <c r="C45" s="110" t="s">
        <v>52</v>
      </c>
      <c r="D45" s="604"/>
      <c r="E45" s="269"/>
      <c r="F45" s="268"/>
      <c r="G45" s="270"/>
      <c r="H45" s="270"/>
      <c r="I45" s="494"/>
      <c r="J45" s="270"/>
      <c r="K45" s="270"/>
      <c r="L45" s="494"/>
      <c r="M45" s="270"/>
      <c r="N45" s="271"/>
      <c r="O45" s="272"/>
      <c r="P45" s="267"/>
    </row>
    <row r="46" spans="1:21" ht="21" customHeight="1" x14ac:dyDescent="0.15">
      <c r="A46" s="673" t="s">
        <v>17</v>
      </c>
      <c r="B46" s="673"/>
      <c r="C46" s="673"/>
      <c r="D46" s="603">
        <f>SUM(D47)</f>
        <v>787303</v>
      </c>
      <c r="E46" s="92"/>
      <c r="F46" s="103"/>
      <c r="G46" s="94"/>
      <c r="H46" s="94"/>
      <c r="I46" s="493"/>
      <c r="J46" s="94"/>
      <c r="K46" s="94"/>
      <c r="L46" s="493"/>
      <c r="M46" s="94"/>
      <c r="N46" s="95"/>
      <c r="O46" s="96"/>
      <c r="P46" s="115"/>
    </row>
    <row r="47" spans="1:21" ht="21" customHeight="1" x14ac:dyDescent="0.15">
      <c r="A47" s="110"/>
      <c r="B47" s="671" t="s">
        <v>18</v>
      </c>
      <c r="C47" s="671"/>
      <c r="D47" s="604">
        <v>787303</v>
      </c>
      <c r="E47" s="269"/>
      <c r="F47" s="268"/>
      <c r="G47" s="270"/>
      <c r="H47" s="270"/>
      <c r="I47" s="494"/>
      <c r="J47" s="270"/>
      <c r="K47" s="270"/>
      <c r="L47" s="494"/>
      <c r="M47" s="270"/>
      <c r="N47" s="271"/>
      <c r="O47" s="272"/>
      <c r="P47" s="267"/>
    </row>
    <row r="48" spans="1:21" ht="21" customHeight="1" x14ac:dyDescent="0.15">
      <c r="A48" s="110"/>
      <c r="B48" s="674"/>
      <c r="C48" s="458" t="s">
        <v>19</v>
      </c>
      <c r="D48" s="605">
        <f t="shared" ref="D48:D58" si="4">SUM(P48)/1000</f>
        <v>704463.28799999994</v>
      </c>
      <c r="E48" s="89"/>
      <c r="F48" s="73"/>
      <c r="G48" s="97"/>
      <c r="H48" s="440"/>
      <c r="I48" s="495"/>
      <c r="J48" s="97"/>
      <c r="K48" s="97"/>
      <c r="L48" s="495"/>
      <c r="M48" s="97"/>
      <c r="N48" s="98"/>
      <c r="O48" s="99"/>
      <c r="P48" s="213">
        <f>SUM(P49:P63)</f>
        <v>704463288</v>
      </c>
    </row>
    <row r="49" spans="1:16" ht="21" customHeight="1" x14ac:dyDescent="0.15">
      <c r="A49" s="110"/>
      <c r="B49" s="672"/>
      <c r="C49" s="110"/>
      <c r="D49" s="604">
        <f t="shared" si="4"/>
        <v>130832.848</v>
      </c>
      <c r="E49" s="269" t="s">
        <v>286</v>
      </c>
      <c r="F49" s="268">
        <v>130832848</v>
      </c>
      <c r="G49" s="149" t="s">
        <v>8</v>
      </c>
      <c r="H49" s="434" t="s">
        <v>6</v>
      </c>
      <c r="I49" s="494">
        <v>1</v>
      </c>
      <c r="J49" s="270" t="s">
        <v>96</v>
      </c>
      <c r="K49" s="270"/>
      <c r="L49" s="494"/>
      <c r="M49" s="270"/>
      <c r="N49" s="271"/>
      <c r="O49" s="272" t="s">
        <v>0</v>
      </c>
      <c r="P49" s="267">
        <f>F49*I49</f>
        <v>130832848</v>
      </c>
    </row>
    <row r="50" spans="1:16" ht="21" customHeight="1" x14ac:dyDescent="0.15">
      <c r="A50" s="110"/>
      <c r="B50" s="672"/>
      <c r="C50" s="110"/>
      <c r="D50" s="604">
        <f t="shared" si="4"/>
        <v>6681.2879999999996</v>
      </c>
      <c r="E50" s="269" t="s">
        <v>291</v>
      </c>
      <c r="F50" s="268">
        <v>6681288</v>
      </c>
      <c r="G50" s="149" t="s">
        <v>292</v>
      </c>
      <c r="H50" s="434" t="s">
        <v>6</v>
      </c>
      <c r="I50" s="494">
        <v>1</v>
      </c>
      <c r="J50" s="270" t="s">
        <v>293</v>
      </c>
      <c r="K50" s="270"/>
      <c r="L50" s="494"/>
      <c r="M50" s="270"/>
      <c r="N50" s="271"/>
      <c r="O50" s="272" t="s">
        <v>0</v>
      </c>
      <c r="P50" s="267">
        <f t="shared" ref="P50:P63" si="5">F50*I50</f>
        <v>6681288</v>
      </c>
    </row>
    <row r="51" spans="1:16" ht="21" customHeight="1" x14ac:dyDescent="0.15">
      <c r="A51" s="110"/>
      <c r="B51" s="672"/>
      <c r="C51" s="110"/>
      <c r="D51" s="604">
        <f t="shared" si="4"/>
        <v>6765.5940000000001</v>
      </c>
      <c r="E51" s="269" t="s">
        <v>296</v>
      </c>
      <c r="F51" s="268">
        <v>6765594</v>
      </c>
      <c r="G51" s="149" t="s">
        <v>8</v>
      </c>
      <c r="H51" s="434" t="s">
        <v>6</v>
      </c>
      <c r="I51" s="494">
        <v>1</v>
      </c>
      <c r="J51" s="270" t="s">
        <v>96</v>
      </c>
      <c r="K51" s="270"/>
      <c r="L51" s="494"/>
      <c r="M51" s="270"/>
      <c r="N51" s="271"/>
      <c r="O51" s="272" t="s">
        <v>0</v>
      </c>
      <c r="P51" s="267">
        <f t="shared" si="5"/>
        <v>6765594</v>
      </c>
    </row>
    <row r="52" spans="1:16" ht="21" customHeight="1" x14ac:dyDescent="0.15">
      <c r="A52" s="110"/>
      <c r="B52" s="672"/>
      <c r="C52" s="110"/>
      <c r="D52" s="604">
        <f t="shared" si="4"/>
        <v>6048.2139999999999</v>
      </c>
      <c r="E52" s="269" t="s">
        <v>297</v>
      </c>
      <c r="F52" s="268">
        <v>6048214</v>
      </c>
      <c r="G52" s="149" t="s">
        <v>8</v>
      </c>
      <c r="H52" s="434" t="s">
        <v>6</v>
      </c>
      <c r="I52" s="494">
        <v>1</v>
      </c>
      <c r="J52" s="270" t="s">
        <v>96</v>
      </c>
      <c r="K52" s="270"/>
      <c r="L52" s="494"/>
      <c r="M52" s="270"/>
      <c r="N52" s="271"/>
      <c r="O52" s="272" t="s">
        <v>0</v>
      </c>
      <c r="P52" s="267">
        <f t="shared" si="5"/>
        <v>6048214</v>
      </c>
    </row>
    <row r="53" spans="1:16" ht="21" customHeight="1" x14ac:dyDescent="0.15">
      <c r="A53" s="110"/>
      <c r="B53" s="672"/>
      <c r="C53" s="110"/>
      <c r="D53" s="604">
        <f t="shared" si="4"/>
        <v>6.0940000000000003</v>
      </c>
      <c r="E53" s="269" t="s">
        <v>298</v>
      </c>
      <c r="F53" s="268">
        <v>6094</v>
      </c>
      <c r="G53" s="149" t="s">
        <v>8</v>
      </c>
      <c r="H53" s="434" t="s">
        <v>6</v>
      </c>
      <c r="I53" s="494">
        <v>1</v>
      </c>
      <c r="J53" s="270" t="s">
        <v>96</v>
      </c>
      <c r="K53" s="270"/>
      <c r="L53" s="494"/>
      <c r="M53" s="270"/>
      <c r="N53" s="271"/>
      <c r="O53" s="272" t="s">
        <v>0</v>
      </c>
      <c r="P53" s="267">
        <f t="shared" si="5"/>
        <v>6094</v>
      </c>
    </row>
    <row r="54" spans="1:16" ht="21" customHeight="1" x14ac:dyDescent="0.15">
      <c r="A54" s="110"/>
      <c r="B54" s="672"/>
      <c r="C54" s="110"/>
      <c r="D54" s="604">
        <f t="shared" si="4"/>
        <v>2962.989</v>
      </c>
      <c r="E54" s="269" t="s">
        <v>299</v>
      </c>
      <c r="F54" s="268">
        <v>2962989</v>
      </c>
      <c r="G54" s="149" t="s">
        <v>8</v>
      </c>
      <c r="H54" s="434" t="s">
        <v>6</v>
      </c>
      <c r="I54" s="494">
        <v>1</v>
      </c>
      <c r="J54" s="270" t="s">
        <v>96</v>
      </c>
      <c r="K54" s="270"/>
      <c r="L54" s="494"/>
      <c r="M54" s="270"/>
      <c r="N54" s="271"/>
      <c r="O54" s="272" t="s">
        <v>0</v>
      </c>
      <c r="P54" s="267">
        <f t="shared" si="5"/>
        <v>2962989</v>
      </c>
    </row>
    <row r="55" spans="1:16" ht="21" customHeight="1" x14ac:dyDescent="0.15">
      <c r="A55" s="110"/>
      <c r="B55" s="672"/>
      <c r="C55" s="110"/>
      <c r="D55" s="608">
        <f t="shared" si="4"/>
        <v>0</v>
      </c>
      <c r="E55" s="269" t="s">
        <v>300</v>
      </c>
      <c r="F55" s="268"/>
      <c r="G55" s="149" t="s">
        <v>8</v>
      </c>
      <c r="H55" s="434" t="s">
        <v>6</v>
      </c>
      <c r="I55" s="494">
        <v>1</v>
      </c>
      <c r="J55" s="270" t="s">
        <v>96</v>
      </c>
      <c r="K55" s="270"/>
      <c r="L55" s="494"/>
      <c r="M55" s="270"/>
      <c r="N55" s="271"/>
      <c r="O55" s="272" t="s">
        <v>0</v>
      </c>
      <c r="P55" s="267">
        <f t="shared" si="5"/>
        <v>0</v>
      </c>
    </row>
    <row r="56" spans="1:16" ht="21" customHeight="1" x14ac:dyDescent="0.15">
      <c r="A56" s="110"/>
      <c r="B56" s="672"/>
      <c r="C56" s="110"/>
      <c r="D56" s="604">
        <f t="shared" si="4"/>
        <v>1999.2860000000001</v>
      </c>
      <c r="E56" s="269" t="s">
        <v>301</v>
      </c>
      <c r="F56" s="268">
        <v>1999286</v>
      </c>
      <c r="G56" s="149" t="s">
        <v>8</v>
      </c>
      <c r="H56" s="434" t="s">
        <v>6</v>
      </c>
      <c r="I56" s="494">
        <v>1</v>
      </c>
      <c r="J56" s="270" t="s">
        <v>96</v>
      </c>
      <c r="K56" s="270"/>
      <c r="L56" s="494"/>
      <c r="M56" s="270"/>
      <c r="N56" s="271"/>
      <c r="O56" s="272" t="s">
        <v>0</v>
      </c>
      <c r="P56" s="267">
        <f t="shared" si="5"/>
        <v>1999286</v>
      </c>
    </row>
    <row r="57" spans="1:16" ht="21" customHeight="1" x14ac:dyDescent="0.15">
      <c r="A57" s="110"/>
      <c r="B57" s="672"/>
      <c r="C57" s="110"/>
      <c r="D57" s="604">
        <f t="shared" si="4"/>
        <v>4995.4560000000001</v>
      </c>
      <c r="E57" s="269" t="s">
        <v>302</v>
      </c>
      <c r="F57" s="268">
        <v>4995456</v>
      </c>
      <c r="G57" s="149" t="s">
        <v>8</v>
      </c>
      <c r="H57" s="434" t="s">
        <v>6</v>
      </c>
      <c r="I57" s="494">
        <v>1</v>
      </c>
      <c r="J57" s="270" t="s">
        <v>96</v>
      </c>
      <c r="K57" s="270"/>
      <c r="L57" s="494"/>
      <c r="M57" s="270"/>
      <c r="N57" s="271"/>
      <c r="O57" s="272" t="s">
        <v>0</v>
      </c>
      <c r="P57" s="267">
        <f t="shared" si="5"/>
        <v>4995456</v>
      </c>
    </row>
    <row r="58" spans="1:16" ht="21" customHeight="1" x14ac:dyDescent="0.15">
      <c r="A58" s="110"/>
      <c r="B58" s="672"/>
      <c r="C58" s="110"/>
      <c r="D58" s="604">
        <f t="shared" si="4"/>
        <v>0.28599999999999998</v>
      </c>
      <c r="E58" s="269" t="s">
        <v>294</v>
      </c>
      <c r="F58" s="268">
        <v>286</v>
      </c>
      <c r="G58" s="149" t="s">
        <v>295</v>
      </c>
      <c r="H58" s="434" t="s">
        <v>6</v>
      </c>
      <c r="I58" s="494">
        <v>1</v>
      </c>
      <c r="J58" s="270" t="s">
        <v>293</v>
      </c>
      <c r="K58" s="270"/>
      <c r="L58" s="494"/>
      <c r="M58" s="270"/>
      <c r="N58" s="271"/>
      <c r="O58" s="272" t="s">
        <v>0</v>
      </c>
      <c r="P58" s="267">
        <f t="shared" si="5"/>
        <v>286</v>
      </c>
    </row>
    <row r="59" spans="1:16" ht="21" customHeight="1" x14ac:dyDescent="0.15">
      <c r="A59" s="110"/>
      <c r="B59" s="672"/>
      <c r="C59" s="110"/>
      <c r="D59" s="604">
        <f t="shared" ref="D59:D62" si="6">SUM(P59)/1000</f>
        <v>28655.184000000001</v>
      </c>
      <c r="E59" s="269" t="s">
        <v>287</v>
      </c>
      <c r="F59" s="268">
        <v>28655184</v>
      </c>
      <c r="G59" s="149" t="s">
        <v>8</v>
      </c>
      <c r="H59" s="434" t="s">
        <v>6</v>
      </c>
      <c r="I59" s="494">
        <v>1</v>
      </c>
      <c r="J59" s="270" t="s">
        <v>96</v>
      </c>
      <c r="K59" s="270"/>
      <c r="L59" s="494"/>
      <c r="M59" s="270"/>
      <c r="N59" s="271"/>
      <c r="O59" s="272" t="s">
        <v>0</v>
      </c>
      <c r="P59" s="267">
        <f t="shared" si="5"/>
        <v>28655184</v>
      </c>
    </row>
    <row r="60" spans="1:16" s="265" customFormat="1" ht="21" customHeight="1" x14ac:dyDescent="0.15">
      <c r="A60" s="110"/>
      <c r="B60" s="672"/>
      <c r="C60" s="110"/>
      <c r="D60" s="604">
        <f>SUM(P60/1000)</f>
        <v>1.1990000000000001</v>
      </c>
      <c r="E60" s="269" t="s">
        <v>309</v>
      </c>
      <c r="F60" s="268">
        <v>1199</v>
      </c>
      <c r="G60" s="270" t="s">
        <v>93</v>
      </c>
      <c r="H60" s="434" t="s">
        <v>6</v>
      </c>
      <c r="I60" s="494">
        <v>1</v>
      </c>
      <c r="J60" s="270" t="s">
        <v>96</v>
      </c>
      <c r="K60" s="270"/>
      <c r="L60" s="494"/>
      <c r="M60" s="270"/>
      <c r="N60" s="271"/>
      <c r="O60" s="272" t="s">
        <v>95</v>
      </c>
      <c r="P60" s="267">
        <f t="shared" ref="P60" si="7">F60*I60</f>
        <v>1199</v>
      </c>
    </row>
    <row r="61" spans="1:16" ht="21" customHeight="1" x14ac:dyDescent="0.15">
      <c r="A61" s="110"/>
      <c r="B61" s="672"/>
      <c r="C61" s="110"/>
      <c r="D61" s="604">
        <f t="shared" si="6"/>
        <v>479848.522</v>
      </c>
      <c r="E61" s="269" t="s">
        <v>288</v>
      </c>
      <c r="F61" s="268">
        <v>479848522</v>
      </c>
      <c r="G61" s="149" t="s">
        <v>8</v>
      </c>
      <c r="H61" s="434" t="s">
        <v>6</v>
      </c>
      <c r="I61" s="494">
        <v>1</v>
      </c>
      <c r="J61" s="270" t="s">
        <v>96</v>
      </c>
      <c r="K61" s="270"/>
      <c r="L61" s="494"/>
      <c r="M61" s="270"/>
      <c r="N61" s="271"/>
      <c r="O61" s="272" t="s">
        <v>0</v>
      </c>
      <c r="P61" s="267">
        <f t="shared" si="5"/>
        <v>479848522</v>
      </c>
    </row>
    <row r="62" spans="1:16" ht="21" customHeight="1" x14ac:dyDescent="0.15">
      <c r="A62" s="110"/>
      <c r="B62" s="672"/>
      <c r="C62" s="110"/>
      <c r="D62" s="604">
        <f t="shared" si="6"/>
        <v>3550.779</v>
      </c>
      <c r="E62" s="269" t="s">
        <v>289</v>
      </c>
      <c r="F62" s="268">
        <v>3550779</v>
      </c>
      <c r="G62" s="149" t="s">
        <v>8</v>
      </c>
      <c r="H62" s="434" t="s">
        <v>6</v>
      </c>
      <c r="I62" s="494">
        <v>1</v>
      </c>
      <c r="J62" s="270" t="s">
        <v>96</v>
      </c>
      <c r="K62" s="270"/>
      <c r="L62" s="494"/>
      <c r="M62" s="270"/>
      <c r="N62" s="271"/>
      <c r="O62" s="272" t="s">
        <v>0</v>
      </c>
      <c r="P62" s="267">
        <f t="shared" si="5"/>
        <v>3550779</v>
      </c>
    </row>
    <row r="63" spans="1:16" s="265" customFormat="1" ht="21" customHeight="1" x14ac:dyDescent="0.15">
      <c r="A63" s="110"/>
      <c r="B63" s="672"/>
      <c r="C63" s="110"/>
      <c r="D63" s="604">
        <f t="shared" ref="D63" si="8">SUM(P63)/1000</f>
        <v>32115.548999999999</v>
      </c>
      <c r="E63" s="269" t="s">
        <v>126</v>
      </c>
      <c r="F63" s="268">
        <v>32115549</v>
      </c>
      <c r="G63" s="270" t="s">
        <v>93</v>
      </c>
      <c r="H63" s="434" t="s">
        <v>6</v>
      </c>
      <c r="I63" s="494">
        <v>1</v>
      </c>
      <c r="J63" s="270" t="s">
        <v>96</v>
      </c>
      <c r="K63" s="270"/>
      <c r="L63" s="494"/>
      <c r="M63" s="270"/>
      <c r="N63" s="271"/>
      <c r="O63" s="272" t="s">
        <v>95</v>
      </c>
      <c r="P63" s="267">
        <f t="shared" si="5"/>
        <v>32115549</v>
      </c>
    </row>
    <row r="64" spans="1:16" ht="21" customHeight="1" x14ac:dyDescent="0.15">
      <c r="A64" s="110"/>
      <c r="B64" s="240"/>
      <c r="C64" s="109" t="s">
        <v>53</v>
      </c>
      <c r="D64" s="605">
        <f>SUM(P65:P67)/1000</f>
        <v>82839.179999999993</v>
      </c>
      <c r="E64" s="89"/>
      <c r="F64" s="73"/>
      <c r="G64" s="97"/>
      <c r="H64" s="440"/>
      <c r="I64" s="495"/>
      <c r="J64" s="97"/>
      <c r="K64" s="97"/>
      <c r="L64" s="495"/>
      <c r="M64" s="97"/>
      <c r="N64" s="98"/>
      <c r="O64" s="99"/>
      <c r="P64" s="213">
        <f>SUM(P65:P67)</f>
        <v>82839180</v>
      </c>
    </row>
    <row r="65" spans="1:24" ht="21" customHeight="1" x14ac:dyDescent="0.15">
      <c r="A65" s="110"/>
      <c r="B65" s="241"/>
      <c r="C65" s="20"/>
      <c r="D65" s="604"/>
      <c r="E65" s="269" t="s">
        <v>207</v>
      </c>
      <c r="F65" s="268">
        <v>78092446</v>
      </c>
      <c r="G65" s="149" t="s">
        <v>8</v>
      </c>
      <c r="H65" s="434" t="s">
        <v>6</v>
      </c>
      <c r="I65" s="494">
        <v>1</v>
      </c>
      <c r="J65" s="270" t="s">
        <v>96</v>
      </c>
      <c r="K65" s="270"/>
      <c r="L65" s="494"/>
      <c r="M65" s="270"/>
      <c r="N65" s="271"/>
      <c r="O65" s="272" t="s">
        <v>0</v>
      </c>
      <c r="P65" s="267">
        <f>F65*I65</f>
        <v>78092446</v>
      </c>
    </row>
    <row r="66" spans="1:24" s="265" customFormat="1" ht="21" customHeight="1" x14ac:dyDescent="0.15">
      <c r="A66" s="110"/>
      <c r="B66" s="241"/>
      <c r="C66" s="20"/>
      <c r="D66" s="604"/>
      <c r="E66" s="269" t="s">
        <v>310</v>
      </c>
      <c r="F66" s="268">
        <v>4234</v>
      </c>
      <c r="G66" s="149" t="s">
        <v>8</v>
      </c>
      <c r="H66" s="434" t="s">
        <v>6</v>
      </c>
      <c r="I66" s="494">
        <v>1</v>
      </c>
      <c r="J66" s="270" t="s">
        <v>96</v>
      </c>
      <c r="K66" s="270"/>
      <c r="L66" s="494"/>
      <c r="M66" s="270"/>
      <c r="N66" s="271"/>
      <c r="O66" s="272" t="s">
        <v>0</v>
      </c>
      <c r="P66" s="267">
        <f>F66*I66</f>
        <v>4234</v>
      </c>
    </row>
    <row r="67" spans="1:24" ht="21" customHeight="1" x14ac:dyDescent="0.15">
      <c r="A67" s="110"/>
      <c r="B67" s="241"/>
      <c r="C67" s="20"/>
      <c r="D67" s="604"/>
      <c r="E67" s="269" t="s">
        <v>256</v>
      </c>
      <c r="F67" s="268">
        <v>4742500</v>
      </c>
      <c r="G67" s="149" t="s">
        <v>8</v>
      </c>
      <c r="H67" s="434" t="s">
        <v>6</v>
      </c>
      <c r="I67" s="494">
        <v>1</v>
      </c>
      <c r="J67" s="270" t="s">
        <v>96</v>
      </c>
      <c r="K67" s="270"/>
      <c r="L67" s="494"/>
      <c r="M67" s="270"/>
      <c r="N67" s="271"/>
      <c r="O67" s="272" t="s">
        <v>0</v>
      </c>
      <c r="P67" s="267">
        <f>F67*I67</f>
        <v>4742500</v>
      </c>
      <c r="X67" s="117">
        <v>100000</v>
      </c>
    </row>
    <row r="68" spans="1:24" ht="21" customHeight="1" x14ac:dyDescent="0.15">
      <c r="A68" s="673" t="s">
        <v>20</v>
      </c>
      <c r="B68" s="673"/>
      <c r="C68" s="673"/>
      <c r="D68" s="603">
        <f>SUM(D69)</f>
        <v>1000</v>
      </c>
      <c r="E68" s="92"/>
      <c r="F68" s="93"/>
      <c r="G68" s="94"/>
      <c r="H68" s="94"/>
      <c r="I68" s="493"/>
      <c r="J68" s="94"/>
      <c r="K68" s="94"/>
      <c r="L68" s="493"/>
      <c r="M68" s="94"/>
      <c r="N68" s="95"/>
      <c r="O68" s="96"/>
      <c r="P68" s="115"/>
    </row>
    <row r="69" spans="1:24" ht="21" customHeight="1" x14ac:dyDescent="0.15">
      <c r="A69" s="110"/>
      <c r="B69" s="671" t="s">
        <v>21</v>
      </c>
      <c r="C69" s="671"/>
      <c r="D69" s="604">
        <f>SUM(D70)</f>
        <v>1000</v>
      </c>
      <c r="E69" s="269"/>
      <c r="F69" s="268"/>
      <c r="G69" s="270"/>
      <c r="H69" s="270"/>
      <c r="I69" s="494"/>
      <c r="J69" s="270"/>
      <c r="K69" s="270"/>
      <c r="L69" s="494"/>
      <c r="M69" s="270"/>
      <c r="N69" s="271"/>
      <c r="O69" s="272"/>
      <c r="P69" s="267"/>
    </row>
    <row r="70" spans="1:24" ht="21" customHeight="1" x14ac:dyDescent="0.15">
      <c r="A70" s="110"/>
      <c r="B70" s="110"/>
      <c r="C70" s="458"/>
      <c r="D70" s="605">
        <f>SUM(P70/1000)</f>
        <v>1000</v>
      </c>
      <c r="E70" s="89"/>
      <c r="F70" s="73"/>
      <c r="G70" s="97"/>
      <c r="H70" s="97"/>
      <c r="I70" s="495"/>
      <c r="J70" s="97"/>
      <c r="K70" s="97"/>
      <c r="L70" s="495"/>
      <c r="M70" s="97"/>
      <c r="N70" s="98"/>
      <c r="O70" s="99"/>
      <c r="P70" s="213">
        <f>SUM(P71:P73)</f>
        <v>1000000</v>
      </c>
      <c r="R70" s="117">
        <f>SUM(P70)</f>
        <v>1000000</v>
      </c>
      <c r="S70" s="117" t="s">
        <v>826</v>
      </c>
      <c r="T70" s="117">
        <v>1000000</v>
      </c>
      <c r="U70" s="117">
        <f>T70-R70</f>
        <v>0</v>
      </c>
    </row>
    <row r="71" spans="1:24" ht="21" customHeight="1" x14ac:dyDescent="0.15">
      <c r="A71" s="110"/>
      <c r="B71" s="110"/>
      <c r="C71" s="110" t="s">
        <v>51</v>
      </c>
      <c r="D71" s="604"/>
      <c r="E71" s="269" t="s">
        <v>285</v>
      </c>
      <c r="F71" s="268"/>
      <c r="G71" s="149" t="s">
        <v>8</v>
      </c>
      <c r="H71" s="434" t="s">
        <v>6</v>
      </c>
      <c r="I71" s="494"/>
      <c r="J71" s="270" t="s">
        <v>96</v>
      </c>
      <c r="K71" s="270"/>
      <c r="L71" s="494"/>
      <c r="M71" s="270"/>
      <c r="N71" s="271"/>
      <c r="O71" s="272" t="s">
        <v>0</v>
      </c>
      <c r="P71" s="267">
        <f>F71</f>
        <v>0</v>
      </c>
    </row>
    <row r="72" spans="1:24" ht="21" customHeight="1" x14ac:dyDescent="0.15">
      <c r="A72" s="110"/>
      <c r="B72" s="110"/>
      <c r="C72" s="110" t="s">
        <v>22</v>
      </c>
      <c r="D72" s="604"/>
      <c r="E72" s="269" t="s">
        <v>283</v>
      </c>
      <c r="F72" s="268">
        <v>500000</v>
      </c>
      <c r="G72" s="270" t="s">
        <v>8</v>
      </c>
      <c r="H72" s="434" t="s">
        <v>6</v>
      </c>
      <c r="I72" s="494">
        <v>1</v>
      </c>
      <c r="J72" s="270" t="s">
        <v>96</v>
      </c>
      <c r="K72" s="270"/>
      <c r="L72" s="494"/>
      <c r="M72" s="270"/>
      <c r="N72" s="271"/>
      <c r="O72" s="272" t="s">
        <v>0</v>
      </c>
      <c r="P72" s="267">
        <f>F72</f>
        <v>500000</v>
      </c>
    </row>
    <row r="73" spans="1:24" ht="21" customHeight="1" x14ac:dyDescent="0.15">
      <c r="A73" s="455"/>
      <c r="B73" s="455"/>
      <c r="C73" s="455" t="s">
        <v>23</v>
      </c>
      <c r="D73" s="607"/>
      <c r="E73" s="91" t="s">
        <v>284</v>
      </c>
      <c r="F73" s="72">
        <v>500000</v>
      </c>
      <c r="G73" s="143" t="s">
        <v>8</v>
      </c>
      <c r="H73" s="33" t="s">
        <v>6</v>
      </c>
      <c r="I73" s="497">
        <v>1</v>
      </c>
      <c r="J73" s="143" t="s">
        <v>96</v>
      </c>
      <c r="K73" s="143"/>
      <c r="L73" s="497"/>
      <c r="M73" s="143"/>
      <c r="N73" s="144"/>
      <c r="O73" s="145" t="s">
        <v>0</v>
      </c>
      <c r="P73" s="67">
        <f>F73</f>
        <v>500000</v>
      </c>
    </row>
    <row r="74" spans="1:24" ht="30" customHeight="1" x14ac:dyDescent="0.15"/>
    <row r="75" spans="1:24" ht="30" customHeight="1" x14ac:dyDescent="0.15"/>
    <row r="76" spans="1:24" ht="30" customHeight="1" x14ac:dyDescent="0.15"/>
    <row r="77" spans="1:24" ht="30" customHeight="1" x14ac:dyDescent="0.15"/>
    <row r="78" spans="1:24" ht="30" customHeight="1" x14ac:dyDescent="0.15"/>
    <row r="79" spans="1:24" ht="30" customHeight="1" x14ac:dyDescent="0.15"/>
    <row r="80" spans="1:24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6" ht="30" customHeight="1" x14ac:dyDescent="0.15"/>
  </sheetData>
  <mergeCells count="25">
    <mergeCell ref="A1:P1"/>
    <mergeCell ref="A5:C5"/>
    <mergeCell ref="E3:P4"/>
    <mergeCell ref="J2:P2"/>
    <mergeCell ref="A6:C6"/>
    <mergeCell ref="A3:C3"/>
    <mergeCell ref="D3:D4"/>
    <mergeCell ref="B7:C7"/>
    <mergeCell ref="A21:C21"/>
    <mergeCell ref="B22:C22"/>
    <mergeCell ref="B37:C37"/>
    <mergeCell ref="A36:C36"/>
    <mergeCell ref="A17:C17"/>
    <mergeCell ref="B18:C18"/>
    <mergeCell ref="B19:B20"/>
    <mergeCell ref="B47:C47"/>
    <mergeCell ref="A38:A41"/>
    <mergeCell ref="A68:C68"/>
    <mergeCell ref="B69:C69"/>
    <mergeCell ref="B44:B45"/>
    <mergeCell ref="B38:B41"/>
    <mergeCell ref="B48:B63"/>
    <mergeCell ref="A42:C42"/>
    <mergeCell ref="B43:C43"/>
    <mergeCell ref="A46:C46"/>
  </mergeCells>
  <phoneticPr fontId="2" type="noConversion"/>
  <printOptions horizontalCentered="1"/>
  <pageMargins left="0.35433070866141736" right="0.27559055118110237" top="0.78740157480314965" bottom="0.59055118110236227" header="0.59055118110236227" footer="0.31496062992125984"/>
  <pageSetup paperSize="9" scale="72" firstPageNumber="2" orientation="landscape" useFirstPageNumber="1" r:id="rId1"/>
  <headerFooter alignWithMargins="0">
    <oddFooter>&amp;L사)한국지체장애인협회&amp;C- &amp;P -&amp;R영동군장애인복지관</oddFooter>
  </headerFooter>
  <rowBreaks count="1" manualBreakCount="1">
    <brk id="30" max="18" man="1"/>
  </rowBreaks>
  <ignoredErrors>
    <ignoredError sqref="P8:P9 P15:P16 P14 P69:P73 P19:P30 P65 P67:P68 P53:P61 P66 P34 P49 P62:P63 R3 R21 R36 R15 U21 U14:U15 U6 U36 U44 T3:U3 W4:W5 W8 R44 X3:X5 P1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947"/>
  <sheetViews>
    <sheetView zoomScaleNormal="100" zoomScaleSheetLayoutView="100" zoomScalePageLayoutView="70" workbookViewId="0">
      <pane xSplit="4" ySplit="5" topLeftCell="E6" activePane="bottomRight" state="frozen"/>
      <selection pane="topRight" activeCell="H1" sqref="H1"/>
      <selection pane="bottomLeft" activeCell="A11" sqref="A11"/>
      <selection pane="bottomRight" sqref="A1:Q1"/>
    </sheetView>
  </sheetViews>
  <sheetFormatPr defaultColWidth="8.88671875" defaultRowHeight="24.95" customHeight="1" x14ac:dyDescent="0.15"/>
  <cols>
    <col min="1" max="1" width="2.77734375" style="77" customWidth="1"/>
    <col min="2" max="2" width="3.6640625" style="77" bestFit="1" customWidth="1"/>
    <col min="3" max="3" width="22" style="112" customWidth="1"/>
    <col min="4" max="4" width="11.6640625" style="622" customWidth="1"/>
    <col min="5" max="6" width="10.5546875" style="76" customWidth="1"/>
    <col min="7" max="7" width="28" style="56" customWidth="1"/>
    <col min="8" max="8" width="11.21875" style="55" customWidth="1"/>
    <col min="9" max="9" width="2.77734375" style="41" customWidth="1"/>
    <col min="10" max="10" width="2.77734375" style="57" customWidth="1"/>
    <col min="11" max="11" width="7.33203125" style="58" customWidth="1"/>
    <col min="12" max="12" width="2.77734375" style="57" customWidth="1"/>
    <col min="13" max="13" width="3" style="57" customWidth="1"/>
    <col min="14" max="14" width="3.77734375" style="58" customWidth="1"/>
    <col min="15" max="16" width="2.77734375" style="57" customWidth="1"/>
    <col min="17" max="17" width="14.44140625" style="78" bestFit="1" customWidth="1"/>
    <col min="18" max="23" width="14.6640625" style="77" hidden="1" customWidth="1"/>
    <col min="24" max="24" width="8.88671875" style="77" hidden="1" customWidth="1"/>
    <col min="25" max="16384" width="8.88671875" style="77"/>
  </cols>
  <sheetData>
    <row r="1" spans="1:24" ht="30" customHeight="1" x14ac:dyDescent="0.15">
      <c r="A1" s="686" t="s">
        <v>319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  <c r="O1" s="686"/>
      <c r="P1" s="686"/>
      <c r="Q1" s="686"/>
      <c r="R1" s="77" t="s">
        <v>842</v>
      </c>
    </row>
    <row r="2" spans="1:24" s="211" customFormat="1" ht="15" customHeight="1" x14ac:dyDescent="0.15">
      <c r="A2" s="379"/>
      <c r="B2" s="382"/>
      <c r="C2" s="381"/>
      <c r="D2" s="611"/>
      <c r="E2" s="562"/>
      <c r="F2" s="562"/>
      <c r="G2" s="383"/>
      <c r="H2" s="384"/>
      <c r="I2" s="385"/>
      <c r="J2" s="385"/>
      <c r="K2" s="386"/>
      <c r="L2" s="385"/>
      <c r="M2" s="385"/>
      <c r="N2" s="386"/>
      <c r="O2" s="385"/>
      <c r="P2" s="701" t="s">
        <v>24</v>
      </c>
      <c r="Q2" s="701"/>
    </row>
    <row r="3" spans="1:24" s="211" customFormat="1" ht="20.25" customHeight="1" x14ac:dyDescent="0.15">
      <c r="A3" s="696" t="s">
        <v>25</v>
      </c>
      <c r="B3" s="696"/>
      <c r="C3" s="696"/>
      <c r="D3" s="702" t="s">
        <v>316</v>
      </c>
      <c r="E3" s="705" t="s">
        <v>745</v>
      </c>
      <c r="F3" s="706"/>
      <c r="G3" s="688" t="s">
        <v>743</v>
      </c>
      <c r="H3" s="689"/>
      <c r="I3" s="689"/>
      <c r="J3" s="689"/>
      <c r="K3" s="689"/>
      <c r="L3" s="689"/>
      <c r="M3" s="689"/>
      <c r="N3" s="689"/>
      <c r="O3" s="689"/>
      <c r="P3" s="689"/>
      <c r="Q3" s="690"/>
    </row>
    <row r="4" spans="1:24" s="211" customFormat="1" ht="9" customHeight="1" x14ac:dyDescent="0.15">
      <c r="A4" s="688" t="s">
        <v>26</v>
      </c>
      <c r="B4" s="713" t="s">
        <v>27</v>
      </c>
      <c r="C4" s="713" t="s">
        <v>28</v>
      </c>
      <c r="D4" s="703"/>
      <c r="E4" s="707" t="s">
        <v>845</v>
      </c>
      <c r="F4" s="707" t="s">
        <v>851</v>
      </c>
      <c r="G4" s="691"/>
      <c r="H4" s="692"/>
      <c r="I4" s="692"/>
      <c r="J4" s="692"/>
      <c r="K4" s="692"/>
      <c r="L4" s="692"/>
      <c r="M4" s="692"/>
      <c r="N4" s="692"/>
      <c r="O4" s="692"/>
      <c r="P4" s="692"/>
      <c r="Q4" s="693"/>
    </row>
    <row r="5" spans="1:24" s="211" customFormat="1" ht="9" customHeight="1" x14ac:dyDescent="0.15">
      <c r="A5" s="710"/>
      <c r="B5" s="714"/>
      <c r="C5" s="714"/>
      <c r="D5" s="704"/>
      <c r="E5" s="708"/>
      <c r="F5" s="708"/>
      <c r="G5" s="710"/>
      <c r="H5" s="711"/>
      <c r="I5" s="711"/>
      <c r="J5" s="711"/>
      <c r="K5" s="711"/>
      <c r="L5" s="711"/>
      <c r="M5" s="711"/>
      <c r="N5" s="711"/>
      <c r="O5" s="711"/>
      <c r="P5" s="711"/>
      <c r="Q5" s="712"/>
    </row>
    <row r="6" spans="1:24" s="211" customFormat="1" ht="21" customHeight="1" x14ac:dyDescent="0.15">
      <c r="A6" s="679" t="s">
        <v>29</v>
      </c>
      <c r="B6" s="680"/>
      <c r="C6" s="681"/>
      <c r="D6" s="591">
        <f>SUM(D7,D132,D151,D613,D617)</f>
        <v>3745458.0497192452</v>
      </c>
      <c r="E6" s="572">
        <f>SUM(E7,E132,E151,E609,E613,E617)</f>
        <v>1353381.4652</v>
      </c>
      <c r="F6" s="572">
        <f>SUM(F7,F132,F151,F609,F613,F617)</f>
        <v>2392076.5845192452</v>
      </c>
      <c r="G6" s="166"/>
      <c r="H6" s="321"/>
      <c r="I6" s="322"/>
      <c r="J6" s="322"/>
      <c r="K6" s="327"/>
      <c r="L6" s="324"/>
      <c r="M6" s="324"/>
      <c r="N6" s="323"/>
      <c r="O6" s="324"/>
      <c r="P6" s="324"/>
      <c r="Q6" s="380"/>
    </row>
    <row r="7" spans="1:24" s="211" customFormat="1" ht="21" customHeight="1" x14ac:dyDescent="0.15">
      <c r="A7" s="695" t="s">
        <v>30</v>
      </c>
      <c r="B7" s="695"/>
      <c r="C7" s="695"/>
      <c r="D7" s="612">
        <f>SUM(D8,D74,D83)</f>
        <v>977922.41</v>
      </c>
      <c r="E7" s="573">
        <v>929722.41</v>
      </c>
      <c r="F7" s="573">
        <v>48200</v>
      </c>
      <c r="G7" s="166"/>
      <c r="H7" s="321"/>
      <c r="I7" s="322"/>
      <c r="J7" s="322"/>
      <c r="K7" s="327"/>
      <c r="L7" s="324"/>
      <c r="M7" s="324"/>
      <c r="N7" s="323"/>
      <c r="O7" s="324"/>
      <c r="P7" s="324"/>
      <c r="Q7" s="380"/>
      <c r="R7" s="74" t="s">
        <v>829</v>
      </c>
      <c r="S7" s="74" t="s">
        <v>831</v>
      </c>
      <c r="T7" s="74" t="s">
        <v>832</v>
      </c>
      <c r="U7" s="74" t="s">
        <v>833</v>
      </c>
      <c r="V7" s="74" t="s">
        <v>834</v>
      </c>
      <c r="W7" s="74" t="s">
        <v>835</v>
      </c>
      <c r="X7" s="74" t="s">
        <v>836</v>
      </c>
    </row>
    <row r="8" spans="1:24" s="211" customFormat="1" ht="21" customHeight="1" x14ac:dyDescent="0.15">
      <c r="A8" s="285"/>
      <c r="B8" s="695" t="s">
        <v>31</v>
      </c>
      <c r="C8" s="695"/>
      <c r="D8" s="597">
        <f>SUM(D9,D48,D62,D64,D66,D72)</f>
        <v>853739.41</v>
      </c>
      <c r="E8" s="569">
        <v>841739.41</v>
      </c>
      <c r="F8" s="569">
        <v>12000</v>
      </c>
      <c r="G8" s="166"/>
      <c r="H8" s="321"/>
      <c r="I8" s="322"/>
      <c r="J8" s="322"/>
      <c r="K8" s="327"/>
      <c r="L8" s="324"/>
      <c r="M8" s="324"/>
      <c r="N8" s="323"/>
      <c r="O8" s="324"/>
      <c r="P8" s="324"/>
      <c r="Q8" s="380"/>
      <c r="R8" s="74">
        <f>SUM(R9:R634)</f>
        <v>1353381465</v>
      </c>
      <c r="S8" s="74">
        <f t="shared" ref="S8:X8" si="0">SUM(S9:S634)</f>
        <v>45550779</v>
      </c>
      <c r="T8" s="74">
        <f t="shared" si="0"/>
        <v>62036383</v>
      </c>
      <c r="U8" s="74">
        <f t="shared" si="0"/>
        <v>2085704694</v>
      </c>
      <c r="V8" s="74">
        <f t="shared" si="0"/>
        <v>153669180</v>
      </c>
      <c r="W8" s="74">
        <f t="shared" si="0"/>
        <v>44115549</v>
      </c>
      <c r="X8" s="74">
        <f t="shared" si="0"/>
        <v>1000000</v>
      </c>
    </row>
    <row r="9" spans="1:24" s="211" customFormat="1" ht="21" customHeight="1" x14ac:dyDescent="0.15">
      <c r="A9" s="285"/>
      <c r="B9" s="285"/>
      <c r="C9" s="285" t="s">
        <v>277</v>
      </c>
      <c r="D9" s="606">
        <f>SUM(Q9)/1000</f>
        <v>565268.5</v>
      </c>
      <c r="E9" s="351">
        <v>565268.5</v>
      </c>
      <c r="F9" s="351">
        <v>0</v>
      </c>
      <c r="G9" s="392" t="s">
        <v>254</v>
      </c>
      <c r="H9" s="310"/>
      <c r="I9" s="311"/>
      <c r="J9" s="311"/>
      <c r="K9" s="315"/>
      <c r="L9" s="313"/>
      <c r="M9" s="313"/>
      <c r="N9" s="312"/>
      <c r="O9" s="313"/>
      <c r="P9" s="313"/>
      <c r="Q9" s="282">
        <f>SUM(Q10:Q47)</f>
        <v>565268500</v>
      </c>
      <c r="R9" s="74">
        <v>565268500</v>
      </c>
      <c r="U9" s="418"/>
    </row>
    <row r="10" spans="1:24" s="418" customFormat="1" ht="21" hidden="1" customHeight="1" x14ac:dyDescent="0.15">
      <c r="A10" s="285"/>
      <c r="B10" s="285"/>
      <c r="C10" s="285"/>
      <c r="D10" s="606"/>
      <c r="E10" s="351">
        <v>0</v>
      </c>
      <c r="F10" s="351">
        <v>0</v>
      </c>
      <c r="G10" s="446" t="s">
        <v>613</v>
      </c>
      <c r="H10" s="431">
        <v>4713000</v>
      </c>
      <c r="I10" s="432" t="s">
        <v>614</v>
      </c>
      <c r="J10" s="432" t="s">
        <v>615</v>
      </c>
      <c r="K10" s="441">
        <v>2</v>
      </c>
      <c r="L10" s="434" t="s">
        <v>616</v>
      </c>
      <c r="M10" s="434" t="s">
        <v>0</v>
      </c>
      <c r="N10" s="433"/>
      <c r="O10" s="434"/>
      <c r="P10" s="434" t="s">
        <v>617</v>
      </c>
      <c r="Q10" s="435">
        <f t="shared" ref="Q10:Q47" si="1">H10*K10</f>
        <v>9426000</v>
      </c>
      <c r="R10" s="74"/>
    </row>
    <row r="11" spans="1:24" s="418" customFormat="1" ht="21" hidden="1" customHeight="1" x14ac:dyDescent="0.15">
      <c r="A11" s="285"/>
      <c r="B11" s="285"/>
      <c r="C11" s="285"/>
      <c r="D11" s="606"/>
      <c r="E11" s="351">
        <v>0</v>
      </c>
      <c r="F11" s="351">
        <v>0</v>
      </c>
      <c r="G11" s="446" t="s">
        <v>618</v>
      </c>
      <c r="H11" s="431">
        <v>4774400</v>
      </c>
      <c r="I11" s="432" t="s">
        <v>614</v>
      </c>
      <c r="J11" s="432" t="s">
        <v>615</v>
      </c>
      <c r="K11" s="441">
        <v>10</v>
      </c>
      <c r="L11" s="434" t="s">
        <v>616</v>
      </c>
      <c r="M11" s="434" t="s">
        <v>0</v>
      </c>
      <c r="N11" s="433"/>
      <c r="O11" s="434"/>
      <c r="P11" s="434" t="s">
        <v>617</v>
      </c>
      <c r="Q11" s="435">
        <f t="shared" si="1"/>
        <v>47744000</v>
      </c>
      <c r="R11" s="74"/>
    </row>
    <row r="12" spans="1:24" s="418" customFormat="1" ht="21" hidden="1" customHeight="1" x14ac:dyDescent="0.15">
      <c r="A12" s="285"/>
      <c r="B12" s="285"/>
      <c r="C12" s="285"/>
      <c r="D12" s="606"/>
      <c r="E12" s="351">
        <v>0</v>
      </c>
      <c r="F12" s="351">
        <v>0</v>
      </c>
      <c r="G12" s="446" t="s">
        <v>619</v>
      </c>
      <c r="H12" s="431">
        <v>3998300</v>
      </c>
      <c r="I12" s="432" t="s">
        <v>614</v>
      </c>
      <c r="J12" s="432" t="s">
        <v>615</v>
      </c>
      <c r="K12" s="441">
        <v>6</v>
      </c>
      <c r="L12" s="434" t="s">
        <v>616</v>
      </c>
      <c r="M12" s="434" t="s">
        <v>0</v>
      </c>
      <c r="N12" s="433"/>
      <c r="O12" s="434"/>
      <c r="P12" s="434" t="s">
        <v>617</v>
      </c>
      <c r="Q12" s="435">
        <f t="shared" si="1"/>
        <v>23989800</v>
      </c>
      <c r="R12" s="74"/>
    </row>
    <row r="13" spans="1:24" s="418" customFormat="1" ht="21" hidden="1" customHeight="1" x14ac:dyDescent="0.15">
      <c r="A13" s="285"/>
      <c r="B13" s="285"/>
      <c r="C13" s="285"/>
      <c r="D13" s="606"/>
      <c r="E13" s="351">
        <v>0</v>
      </c>
      <c r="F13" s="351">
        <v>0</v>
      </c>
      <c r="G13" s="446" t="s">
        <v>620</v>
      </c>
      <c r="H13" s="431">
        <v>4084200</v>
      </c>
      <c r="I13" s="432" t="s">
        <v>614</v>
      </c>
      <c r="J13" s="432" t="s">
        <v>615</v>
      </c>
      <c r="K13" s="441">
        <v>6</v>
      </c>
      <c r="L13" s="434" t="s">
        <v>616</v>
      </c>
      <c r="M13" s="434" t="s">
        <v>0</v>
      </c>
      <c r="N13" s="433"/>
      <c r="O13" s="434"/>
      <c r="P13" s="434" t="s">
        <v>617</v>
      </c>
      <c r="Q13" s="435">
        <f t="shared" si="1"/>
        <v>24505200</v>
      </c>
      <c r="R13" s="74"/>
    </row>
    <row r="14" spans="1:24" s="418" customFormat="1" ht="21" hidden="1" customHeight="1" x14ac:dyDescent="0.15">
      <c r="A14" s="285"/>
      <c r="B14" s="285"/>
      <c r="C14" s="285"/>
      <c r="D14" s="606"/>
      <c r="E14" s="351">
        <v>0</v>
      </c>
      <c r="F14" s="351">
        <v>0</v>
      </c>
      <c r="G14" s="446" t="s">
        <v>621</v>
      </c>
      <c r="H14" s="431">
        <v>3721700</v>
      </c>
      <c r="I14" s="432" t="s">
        <v>614</v>
      </c>
      <c r="J14" s="432" t="s">
        <v>615</v>
      </c>
      <c r="K14" s="441">
        <v>3</v>
      </c>
      <c r="L14" s="434" t="s">
        <v>616</v>
      </c>
      <c r="M14" s="434" t="s">
        <v>0</v>
      </c>
      <c r="N14" s="433"/>
      <c r="O14" s="434"/>
      <c r="P14" s="434" t="s">
        <v>617</v>
      </c>
      <c r="Q14" s="435">
        <f t="shared" si="1"/>
        <v>11165100</v>
      </c>
      <c r="R14" s="74"/>
    </row>
    <row r="15" spans="1:24" s="418" customFormat="1" ht="21" hidden="1" customHeight="1" x14ac:dyDescent="0.15">
      <c r="A15" s="285"/>
      <c r="B15" s="285"/>
      <c r="C15" s="285"/>
      <c r="D15" s="606"/>
      <c r="E15" s="351">
        <v>0</v>
      </c>
      <c r="F15" s="351">
        <v>0</v>
      </c>
      <c r="G15" s="446" t="s">
        <v>622</v>
      </c>
      <c r="H15" s="431">
        <v>3789700</v>
      </c>
      <c r="I15" s="432" t="s">
        <v>614</v>
      </c>
      <c r="J15" s="432" t="s">
        <v>615</v>
      </c>
      <c r="K15" s="441">
        <v>9</v>
      </c>
      <c r="L15" s="434" t="s">
        <v>616</v>
      </c>
      <c r="M15" s="434" t="s">
        <v>0</v>
      </c>
      <c r="N15" s="433"/>
      <c r="O15" s="434"/>
      <c r="P15" s="434" t="s">
        <v>617</v>
      </c>
      <c r="Q15" s="435">
        <f t="shared" si="1"/>
        <v>34107300</v>
      </c>
    </row>
    <row r="16" spans="1:24" s="418" customFormat="1" ht="21" hidden="1" customHeight="1" x14ac:dyDescent="0.15">
      <c r="A16" s="285"/>
      <c r="B16" s="285"/>
      <c r="C16" s="285"/>
      <c r="D16" s="606"/>
      <c r="E16" s="351">
        <v>0</v>
      </c>
      <c r="F16" s="351">
        <v>0</v>
      </c>
      <c r="G16" s="446" t="s">
        <v>623</v>
      </c>
      <c r="H16" s="431">
        <v>2852400</v>
      </c>
      <c r="I16" s="432" t="s">
        <v>614</v>
      </c>
      <c r="J16" s="432" t="s">
        <v>615</v>
      </c>
      <c r="K16" s="441">
        <v>2</v>
      </c>
      <c r="L16" s="434" t="s">
        <v>616</v>
      </c>
      <c r="M16" s="434" t="s">
        <v>0</v>
      </c>
      <c r="N16" s="433"/>
      <c r="O16" s="434"/>
      <c r="P16" s="434" t="s">
        <v>617</v>
      </c>
      <c r="Q16" s="435">
        <f t="shared" si="1"/>
        <v>5704800</v>
      </c>
    </row>
    <row r="17" spans="1:17" s="418" customFormat="1" ht="21" hidden="1" customHeight="1" x14ac:dyDescent="0.15">
      <c r="A17" s="285"/>
      <c r="B17" s="285"/>
      <c r="C17" s="285"/>
      <c r="D17" s="606"/>
      <c r="E17" s="351">
        <v>0</v>
      </c>
      <c r="F17" s="351">
        <v>0</v>
      </c>
      <c r="G17" s="446" t="s">
        <v>624</v>
      </c>
      <c r="H17" s="431">
        <v>2949400</v>
      </c>
      <c r="I17" s="432" t="s">
        <v>614</v>
      </c>
      <c r="J17" s="432" t="s">
        <v>615</v>
      </c>
      <c r="K17" s="441">
        <v>10</v>
      </c>
      <c r="L17" s="434" t="s">
        <v>616</v>
      </c>
      <c r="M17" s="434" t="s">
        <v>0</v>
      </c>
      <c r="N17" s="433"/>
      <c r="O17" s="434"/>
      <c r="P17" s="434" t="s">
        <v>617</v>
      </c>
      <c r="Q17" s="435">
        <f t="shared" si="1"/>
        <v>29494000</v>
      </c>
    </row>
    <row r="18" spans="1:17" s="418" customFormat="1" ht="21" hidden="1" customHeight="1" x14ac:dyDescent="0.15">
      <c r="A18" s="285"/>
      <c r="B18" s="285"/>
      <c r="C18" s="285"/>
      <c r="D18" s="606"/>
      <c r="E18" s="351">
        <v>0</v>
      </c>
      <c r="F18" s="351">
        <v>0</v>
      </c>
      <c r="G18" s="446" t="s">
        <v>625</v>
      </c>
      <c r="H18" s="431">
        <v>2455000</v>
      </c>
      <c r="I18" s="432" t="s">
        <v>614</v>
      </c>
      <c r="J18" s="432" t="s">
        <v>615</v>
      </c>
      <c r="K18" s="441">
        <v>9</v>
      </c>
      <c r="L18" s="434" t="s">
        <v>616</v>
      </c>
      <c r="M18" s="434" t="s">
        <v>0</v>
      </c>
      <c r="N18" s="433"/>
      <c r="O18" s="434"/>
      <c r="P18" s="434" t="s">
        <v>617</v>
      </c>
      <c r="Q18" s="435">
        <f t="shared" si="1"/>
        <v>22095000</v>
      </c>
    </row>
    <row r="19" spans="1:17" s="418" customFormat="1" ht="21" hidden="1" customHeight="1" x14ac:dyDescent="0.15">
      <c r="A19" s="285"/>
      <c r="B19" s="285"/>
      <c r="C19" s="285"/>
      <c r="D19" s="606"/>
      <c r="E19" s="351">
        <v>0</v>
      </c>
      <c r="F19" s="351">
        <v>0</v>
      </c>
      <c r="G19" s="446" t="s">
        <v>626</v>
      </c>
      <c r="H19" s="431">
        <v>2553100</v>
      </c>
      <c r="I19" s="432" t="s">
        <v>614</v>
      </c>
      <c r="J19" s="432" t="s">
        <v>615</v>
      </c>
      <c r="K19" s="441">
        <v>3</v>
      </c>
      <c r="L19" s="434" t="s">
        <v>616</v>
      </c>
      <c r="M19" s="434" t="s">
        <v>0</v>
      </c>
      <c r="N19" s="433"/>
      <c r="O19" s="434"/>
      <c r="P19" s="434" t="s">
        <v>617</v>
      </c>
      <c r="Q19" s="435">
        <f t="shared" si="1"/>
        <v>7659300</v>
      </c>
    </row>
    <row r="20" spans="1:17" s="418" customFormat="1" ht="21" hidden="1" customHeight="1" x14ac:dyDescent="0.15">
      <c r="A20" s="285"/>
      <c r="B20" s="285"/>
      <c r="C20" s="285"/>
      <c r="D20" s="606"/>
      <c r="E20" s="351">
        <v>0</v>
      </c>
      <c r="F20" s="351">
        <v>0</v>
      </c>
      <c r="G20" s="446" t="s">
        <v>627</v>
      </c>
      <c r="H20" s="431">
        <v>0</v>
      </c>
      <c r="I20" s="432" t="s">
        <v>614</v>
      </c>
      <c r="J20" s="432" t="s">
        <v>615</v>
      </c>
      <c r="K20" s="441">
        <v>0</v>
      </c>
      <c r="L20" s="434" t="s">
        <v>616</v>
      </c>
      <c r="M20" s="434" t="s">
        <v>0</v>
      </c>
      <c r="N20" s="433"/>
      <c r="O20" s="434"/>
      <c r="P20" s="434" t="s">
        <v>617</v>
      </c>
      <c r="Q20" s="435">
        <f t="shared" si="1"/>
        <v>0</v>
      </c>
    </row>
    <row r="21" spans="1:17" s="418" customFormat="1" ht="21" hidden="1" customHeight="1" x14ac:dyDescent="0.15">
      <c r="A21" s="285"/>
      <c r="B21" s="285"/>
      <c r="C21" s="285"/>
      <c r="D21" s="606"/>
      <c r="E21" s="351">
        <v>0</v>
      </c>
      <c r="F21" s="351">
        <v>0</v>
      </c>
      <c r="G21" s="446" t="s">
        <v>628</v>
      </c>
      <c r="H21" s="431">
        <v>2755800</v>
      </c>
      <c r="I21" s="432" t="s">
        <v>614</v>
      </c>
      <c r="J21" s="432" t="s">
        <v>615</v>
      </c>
      <c r="K21" s="441">
        <v>6</v>
      </c>
      <c r="L21" s="434" t="s">
        <v>616</v>
      </c>
      <c r="M21" s="434" t="s">
        <v>0</v>
      </c>
      <c r="N21" s="433"/>
      <c r="O21" s="434"/>
      <c r="P21" s="434" t="s">
        <v>617</v>
      </c>
      <c r="Q21" s="435">
        <f t="shared" si="1"/>
        <v>16534800</v>
      </c>
    </row>
    <row r="22" spans="1:17" s="418" customFormat="1" ht="21" hidden="1" customHeight="1" x14ac:dyDescent="0.15">
      <c r="A22" s="285"/>
      <c r="B22" s="285"/>
      <c r="C22" s="285"/>
      <c r="D22" s="606"/>
      <c r="E22" s="351">
        <v>0</v>
      </c>
      <c r="F22" s="351">
        <v>0</v>
      </c>
      <c r="G22" s="446" t="s">
        <v>629</v>
      </c>
      <c r="H22" s="431">
        <v>1998800</v>
      </c>
      <c r="I22" s="432" t="s">
        <v>614</v>
      </c>
      <c r="J22" s="432" t="s">
        <v>615</v>
      </c>
      <c r="K22" s="441">
        <v>6</v>
      </c>
      <c r="L22" s="434" t="s">
        <v>616</v>
      </c>
      <c r="M22" s="434" t="s">
        <v>0</v>
      </c>
      <c r="N22" s="433"/>
      <c r="O22" s="434"/>
      <c r="P22" s="434" t="s">
        <v>617</v>
      </c>
      <c r="Q22" s="435">
        <f t="shared" si="1"/>
        <v>11992800</v>
      </c>
    </row>
    <row r="23" spans="1:17" s="418" customFormat="1" ht="21" hidden="1" customHeight="1" x14ac:dyDescent="0.15">
      <c r="A23" s="285"/>
      <c r="B23" s="285"/>
      <c r="C23" s="285"/>
      <c r="D23" s="606"/>
      <c r="E23" s="351">
        <v>0</v>
      </c>
      <c r="F23" s="351">
        <v>0</v>
      </c>
      <c r="G23" s="446"/>
      <c r="H23" s="431">
        <v>0</v>
      </c>
      <c r="I23" s="432" t="s">
        <v>614</v>
      </c>
      <c r="J23" s="432" t="s">
        <v>615</v>
      </c>
      <c r="K23" s="441">
        <v>0</v>
      </c>
      <c r="L23" s="434" t="s">
        <v>616</v>
      </c>
      <c r="M23" s="434" t="s">
        <v>0</v>
      </c>
      <c r="N23" s="433"/>
      <c r="O23" s="434"/>
      <c r="P23" s="434" t="s">
        <v>617</v>
      </c>
      <c r="Q23" s="435">
        <f t="shared" si="1"/>
        <v>0</v>
      </c>
    </row>
    <row r="24" spans="1:17" s="418" customFormat="1" ht="21" hidden="1" customHeight="1" x14ac:dyDescent="0.15">
      <c r="A24" s="285"/>
      <c r="B24" s="285"/>
      <c r="C24" s="285"/>
      <c r="D24" s="606"/>
      <c r="E24" s="351">
        <v>0</v>
      </c>
      <c r="F24" s="351">
        <v>0</v>
      </c>
      <c r="G24" s="446" t="s">
        <v>630</v>
      </c>
      <c r="H24" s="431">
        <v>2652000</v>
      </c>
      <c r="I24" s="432" t="s">
        <v>614</v>
      </c>
      <c r="J24" s="432" t="s">
        <v>615</v>
      </c>
      <c r="K24" s="441">
        <v>2</v>
      </c>
      <c r="L24" s="434" t="s">
        <v>616</v>
      </c>
      <c r="M24" s="434" t="s">
        <v>0</v>
      </c>
      <c r="N24" s="433"/>
      <c r="O24" s="434"/>
      <c r="P24" s="434" t="s">
        <v>617</v>
      </c>
      <c r="Q24" s="435">
        <f t="shared" si="1"/>
        <v>5304000</v>
      </c>
    </row>
    <row r="25" spans="1:17" s="211" customFormat="1" ht="21" hidden="1" customHeight="1" x14ac:dyDescent="0.15">
      <c r="A25" s="285"/>
      <c r="B25" s="285"/>
      <c r="C25" s="285"/>
      <c r="D25" s="606"/>
      <c r="E25" s="351">
        <v>0</v>
      </c>
      <c r="F25" s="351">
        <v>0</v>
      </c>
      <c r="G25" s="446" t="s">
        <v>631</v>
      </c>
      <c r="H25" s="431">
        <v>2755800</v>
      </c>
      <c r="I25" s="432" t="s">
        <v>614</v>
      </c>
      <c r="J25" s="432" t="s">
        <v>615</v>
      </c>
      <c r="K25" s="441">
        <v>10</v>
      </c>
      <c r="L25" s="434" t="s">
        <v>616</v>
      </c>
      <c r="M25" s="434" t="s">
        <v>0</v>
      </c>
      <c r="N25" s="433"/>
      <c r="O25" s="434"/>
      <c r="P25" s="434" t="s">
        <v>617</v>
      </c>
      <c r="Q25" s="435">
        <f t="shared" si="1"/>
        <v>27558000</v>
      </c>
    </row>
    <row r="26" spans="1:17" s="211" customFormat="1" ht="21" hidden="1" customHeight="1" x14ac:dyDescent="0.15">
      <c r="A26" s="285"/>
      <c r="B26" s="285"/>
      <c r="C26" s="285"/>
      <c r="D26" s="606"/>
      <c r="E26" s="351">
        <v>0</v>
      </c>
      <c r="F26" s="351">
        <v>0</v>
      </c>
      <c r="G26" s="446" t="s">
        <v>632</v>
      </c>
      <c r="H26" s="431">
        <v>1998800</v>
      </c>
      <c r="I26" s="432" t="s">
        <v>614</v>
      </c>
      <c r="J26" s="432" t="s">
        <v>615</v>
      </c>
      <c r="K26" s="441">
        <v>3</v>
      </c>
      <c r="L26" s="434" t="s">
        <v>616</v>
      </c>
      <c r="M26" s="434" t="s">
        <v>0</v>
      </c>
      <c r="N26" s="433"/>
      <c r="O26" s="434"/>
      <c r="P26" s="434" t="s">
        <v>617</v>
      </c>
      <c r="Q26" s="435">
        <f t="shared" si="1"/>
        <v>5996400</v>
      </c>
    </row>
    <row r="27" spans="1:17" s="211" customFormat="1" ht="21" hidden="1" customHeight="1" x14ac:dyDescent="0.15">
      <c r="A27" s="285"/>
      <c r="B27" s="285"/>
      <c r="C27" s="285"/>
      <c r="D27" s="606"/>
      <c r="E27" s="351">
        <v>0</v>
      </c>
      <c r="F27" s="351">
        <v>0</v>
      </c>
      <c r="G27" s="446" t="s">
        <v>633</v>
      </c>
      <c r="H27" s="431">
        <v>2051200</v>
      </c>
      <c r="I27" s="432" t="s">
        <v>614</v>
      </c>
      <c r="J27" s="432" t="s">
        <v>615</v>
      </c>
      <c r="K27" s="441">
        <v>9</v>
      </c>
      <c r="L27" s="434" t="s">
        <v>616</v>
      </c>
      <c r="M27" s="434" t="s">
        <v>0</v>
      </c>
      <c r="N27" s="433"/>
      <c r="O27" s="434"/>
      <c r="P27" s="434" t="s">
        <v>617</v>
      </c>
      <c r="Q27" s="435">
        <f t="shared" si="1"/>
        <v>18460800</v>
      </c>
    </row>
    <row r="28" spans="1:17" s="211" customFormat="1" ht="21" hidden="1" customHeight="1" x14ac:dyDescent="0.15">
      <c r="A28" s="285"/>
      <c r="B28" s="285"/>
      <c r="C28" s="285"/>
      <c r="D28" s="606"/>
      <c r="E28" s="351">
        <v>0</v>
      </c>
      <c r="F28" s="351">
        <v>0</v>
      </c>
      <c r="G28" s="446" t="s">
        <v>634</v>
      </c>
      <c r="H28" s="431">
        <v>1998800</v>
      </c>
      <c r="I28" s="432" t="s">
        <v>614</v>
      </c>
      <c r="J28" s="432" t="s">
        <v>615</v>
      </c>
      <c r="K28" s="441">
        <v>2</v>
      </c>
      <c r="L28" s="434" t="s">
        <v>616</v>
      </c>
      <c r="M28" s="434" t="s">
        <v>0</v>
      </c>
      <c r="N28" s="433"/>
      <c r="O28" s="434"/>
      <c r="P28" s="434" t="s">
        <v>617</v>
      </c>
      <c r="Q28" s="435">
        <f t="shared" si="1"/>
        <v>3997600</v>
      </c>
    </row>
    <row r="29" spans="1:17" s="211" customFormat="1" ht="21" hidden="1" customHeight="1" x14ac:dyDescent="0.15">
      <c r="A29" s="285"/>
      <c r="B29" s="285"/>
      <c r="C29" s="285"/>
      <c r="D29" s="606"/>
      <c r="E29" s="351">
        <v>0</v>
      </c>
      <c r="F29" s="351">
        <v>0</v>
      </c>
      <c r="G29" s="446" t="s">
        <v>635</v>
      </c>
      <c r="H29" s="431">
        <v>2051200</v>
      </c>
      <c r="I29" s="432" t="s">
        <v>614</v>
      </c>
      <c r="J29" s="432" t="s">
        <v>615</v>
      </c>
      <c r="K29" s="441">
        <v>10</v>
      </c>
      <c r="L29" s="434" t="s">
        <v>616</v>
      </c>
      <c r="M29" s="434" t="s">
        <v>0</v>
      </c>
      <c r="N29" s="433"/>
      <c r="O29" s="434"/>
      <c r="P29" s="434" t="s">
        <v>617</v>
      </c>
      <c r="Q29" s="435">
        <f t="shared" si="1"/>
        <v>20512000</v>
      </c>
    </row>
    <row r="30" spans="1:17" s="211" customFormat="1" ht="21" hidden="1" customHeight="1" x14ac:dyDescent="0.15">
      <c r="A30" s="285"/>
      <c r="B30" s="285"/>
      <c r="C30" s="285"/>
      <c r="D30" s="606"/>
      <c r="E30" s="351">
        <v>0</v>
      </c>
      <c r="F30" s="351">
        <v>0</v>
      </c>
      <c r="G30" s="446" t="s">
        <v>636</v>
      </c>
      <c r="H30" s="431">
        <v>2051200</v>
      </c>
      <c r="I30" s="432" t="s">
        <v>614</v>
      </c>
      <c r="J30" s="432" t="s">
        <v>615</v>
      </c>
      <c r="K30" s="441">
        <v>11</v>
      </c>
      <c r="L30" s="434" t="s">
        <v>616</v>
      </c>
      <c r="M30" s="434" t="s">
        <v>0</v>
      </c>
      <c r="N30" s="433"/>
      <c r="O30" s="434"/>
      <c r="P30" s="434" t="s">
        <v>617</v>
      </c>
      <c r="Q30" s="435">
        <f t="shared" si="1"/>
        <v>22563200</v>
      </c>
    </row>
    <row r="31" spans="1:17" s="211" customFormat="1" ht="21" hidden="1" customHeight="1" x14ac:dyDescent="0.15">
      <c r="A31" s="285"/>
      <c r="B31" s="285"/>
      <c r="C31" s="285"/>
      <c r="D31" s="606"/>
      <c r="E31" s="351">
        <v>0</v>
      </c>
      <c r="F31" s="351">
        <v>0</v>
      </c>
      <c r="G31" s="446" t="s">
        <v>637</v>
      </c>
      <c r="H31" s="431">
        <v>2112700</v>
      </c>
      <c r="I31" s="432" t="s">
        <v>614</v>
      </c>
      <c r="J31" s="432" t="s">
        <v>615</v>
      </c>
      <c r="K31" s="441">
        <v>1</v>
      </c>
      <c r="L31" s="434" t="s">
        <v>616</v>
      </c>
      <c r="M31" s="434" t="s">
        <v>0</v>
      </c>
      <c r="N31" s="433"/>
      <c r="O31" s="434"/>
      <c r="P31" s="434" t="s">
        <v>617</v>
      </c>
      <c r="Q31" s="435">
        <f t="shared" si="1"/>
        <v>2112700</v>
      </c>
    </row>
    <row r="32" spans="1:17" s="211" customFormat="1" ht="21" hidden="1" customHeight="1" x14ac:dyDescent="0.15">
      <c r="A32" s="285"/>
      <c r="B32" s="285"/>
      <c r="C32" s="285"/>
      <c r="D32" s="606"/>
      <c r="E32" s="351">
        <v>0</v>
      </c>
      <c r="F32" s="351">
        <v>0</v>
      </c>
      <c r="G32" s="446" t="s">
        <v>638</v>
      </c>
      <c r="H32" s="431">
        <v>0</v>
      </c>
      <c r="I32" s="432" t="s">
        <v>614</v>
      </c>
      <c r="J32" s="432" t="s">
        <v>615</v>
      </c>
      <c r="K32" s="441">
        <v>0</v>
      </c>
      <c r="L32" s="434" t="s">
        <v>616</v>
      </c>
      <c r="M32" s="434" t="s">
        <v>0</v>
      </c>
      <c r="N32" s="433"/>
      <c r="O32" s="434"/>
      <c r="P32" s="434" t="s">
        <v>617</v>
      </c>
      <c r="Q32" s="435">
        <f t="shared" si="1"/>
        <v>0</v>
      </c>
    </row>
    <row r="33" spans="1:18" s="211" customFormat="1" ht="21" hidden="1" customHeight="1" x14ac:dyDescent="0.15">
      <c r="A33" s="285"/>
      <c r="B33" s="285"/>
      <c r="C33" s="285"/>
      <c r="D33" s="606"/>
      <c r="E33" s="351">
        <v>0</v>
      </c>
      <c r="F33" s="351">
        <v>0</v>
      </c>
      <c r="G33" s="446" t="s">
        <v>639</v>
      </c>
      <c r="H33" s="431">
        <v>2177100</v>
      </c>
      <c r="I33" s="432" t="s">
        <v>614</v>
      </c>
      <c r="J33" s="432" t="s">
        <v>615</v>
      </c>
      <c r="K33" s="441">
        <v>2</v>
      </c>
      <c r="L33" s="434" t="s">
        <v>616</v>
      </c>
      <c r="M33" s="434" t="s">
        <v>0</v>
      </c>
      <c r="N33" s="433"/>
      <c r="O33" s="434"/>
      <c r="P33" s="434" t="s">
        <v>617</v>
      </c>
      <c r="Q33" s="435">
        <f t="shared" si="1"/>
        <v>4354200</v>
      </c>
    </row>
    <row r="34" spans="1:18" s="418" customFormat="1" ht="21" hidden="1" customHeight="1" x14ac:dyDescent="0.15">
      <c r="A34" s="285"/>
      <c r="B34" s="285"/>
      <c r="C34" s="285"/>
      <c r="D34" s="606"/>
      <c r="E34" s="351">
        <v>0</v>
      </c>
      <c r="F34" s="351">
        <v>0</v>
      </c>
      <c r="G34" s="446" t="s">
        <v>640</v>
      </c>
      <c r="H34" s="431">
        <v>1967600</v>
      </c>
      <c r="I34" s="432" t="s">
        <v>614</v>
      </c>
      <c r="J34" s="432" t="s">
        <v>615</v>
      </c>
      <c r="K34" s="441">
        <v>7</v>
      </c>
      <c r="L34" s="434" t="s">
        <v>616</v>
      </c>
      <c r="M34" s="434" t="s">
        <v>0</v>
      </c>
      <c r="N34" s="433"/>
      <c r="O34" s="434"/>
      <c r="P34" s="434" t="s">
        <v>617</v>
      </c>
      <c r="Q34" s="435">
        <f t="shared" si="1"/>
        <v>13773200</v>
      </c>
    </row>
    <row r="35" spans="1:18" s="418" customFormat="1" ht="21" hidden="1" customHeight="1" x14ac:dyDescent="0.15">
      <c r="A35" s="285"/>
      <c r="B35" s="285"/>
      <c r="C35" s="285"/>
      <c r="D35" s="606"/>
      <c r="E35" s="351">
        <v>0</v>
      </c>
      <c r="F35" s="351">
        <v>0</v>
      </c>
      <c r="G35" s="446" t="s">
        <v>641</v>
      </c>
      <c r="H35" s="431">
        <v>1998800</v>
      </c>
      <c r="I35" s="432" t="s">
        <v>614</v>
      </c>
      <c r="J35" s="432" t="s">
        <v>615</v>
      </c>
      <c r="K35" s="441">
        <v>3</v>
      </c>
      <c r="L35" s="434" t="s">
        <v>616</v>
      </c>
      <c r="M35" s="434" t="s">
        <v>0</v>
      </c>
      <c r="N35" s="433"/>
      <c r="O35" s="434"/>
      <c r="P35" s="434" t="s">
        <v>617</v>
      </c>
      <c r="Q35" s="435">
        <f t="shared" si="1"/>
        <v>5996400</v>
      </c>
    </row>
    <row r="36" spans="1:18" s="418" customFormat="1" ht="21" hidden="1" customHeight="1" x14ac:dyDescent="0.15">
      <c r="A36" s="285"/>
      <c r="B36" s="285"/>
      <c r="C36" s="285"/>
      <c r="D36" s="606"/>
      <c r="E36" s="351">
        <v>0</v>
      </c>
      <c r="F36" s="351">
        <v>0</v>
      </c>
      <c r="G36" s="446" t="s">
        <v>642</v>
      </c>
      <c r="H36" s="431">
        <v>2359000</v>
      </c>
      <c r="I36" s="432" t="s">
        <v>614</v>
      </c>
      <c r="J36" s="432" t="s">
        <v>615</v>
      </c>
      <c r="K36" s="441">
        <v>11</v>
      </c>
      <c r="L36" s="434" t="s">
        <v>616</v>
      </c>
      <c r="M36" s="434" t="s">
        <v>0</v>
      </c>
      <c r="N36" s="433"/>
      <c r="O36" s="434"/>
      <c r="P36" s="434" t="s">
        <v>617</v>
      </c>
      <c r="Q36" s="435">
        <f t="shared" si="1"/>
        <v>25949000</v>
      </c>
    </row>
    <row r="37" spans="1:18" s="418" customFormat="1" ht="21" hidden="1" customHeight="1" x14ac:dyDescent="0.15">
      <c r="A37" s="285"/>
      <c r="B37" s="285"/>
      <c r="C37" s="285"/>
      <c r="D37" s="606"/>
      <c r="E37" s="351">
        <v>0</v>
      </c>
      <c r="F37" s="351">
        <v>0</v>
      </c>
      <c r="G37" s="446" t="s">
        <v>643</v>
      </c>
      <c r="H37" s="431">
        <v>2455000</v>
      </c>
      <c r="I37" s="432" t="s">
        <v>614</v>
      </c>
      <c r="J37" s="432" t="s">
        <v>615</v>
      </c>
      <c r="K37" s="441">
        <v>1</v>
      </c>
      <c r="L37" s="434" t="s">
        <v>616</v>
      </c>
      <c r="M37" s="434" t="s">
        <v>0</v>
      </c>
      <c r="N37" s="433"/>
      <c r="O37" s="434"/>
      <c r="P37" s="434" t="s">
        <v>617</v>
      </c>
      <c r="Q37" s="435">
        <f t="shared" si="1"/>
        <v>2455000</v>
      </c>
    </row>
    <row r="38" spans="1:18" s="418" customFormat="1" ht="21" hidden="1" customHeight="1" x14ac:dyDescent="0.15">
      <c r="A38" s="285"/>
      <c r="B38" s="285"/>
      <c r="C38" s="285"/>
      <c r="D38" s="606"/>
      <c r="E38" s="351">
        <v>0</v>
      </c>
      <c r="F38" s="351">
        <v>0</v>
      </c>
      <c r="G38" s="446" t="s">
        <v>644</v>
      </c>
      <c r="H38" s="431">
        <v>2553100</v>
      </c>
      <c r="I38" s="432" t="s">
        <v>614</v>
      </c>
      <c r="J38" s="432" t="s">
        <v>615</v>
      </c>
      <c r="K38" s="441">
        <v>5</v>
      </c>
      <c r="L38" s="434" t="s">
        <v>616</v>
      </c>
      <c r="M38" s="434" t="s">
        <v>0</v>
      </c>
      <c r="N38" s="433"/>
      <c r="O38" s="434"/>
      <c r="P38" s="434" t="s">
        <v>617</v>
      </c>
      <c r="Q38" s="435">
        <f t="shared" si="1"/>
        <v>12765500</v>
      </c>
    </row>
    <row r="39" spans="1:18" s="418" customFormat="1" ht="21" hidden="1" customHeight="1" x14ac:dyDescent="0.15">
      <c r="A39" s="285"/>
      <c r="B39" s="285"/>
      <c r="C39" s="285"/>
      <c r="D39" s="606"/>
      <c r="E39" s="351">
        <v>0</v>
      </c>
      <c r="F39" s="351">
        <v>0</v>
      </c>
      <c r="G39" s="446" t="s">
        <v>645</v>
      </c>
      <c r="H39" s="431">
        <v>2652000</v>
      </c>
      <c r="I39" s="432" t="s">
        <v>614</v>
      </c>
      <c r="J39" s="432" t="s">
        <v>615</v>
      </c>
      <c r="K39" s="441">
        <v>7</v>
      </c>
      <c r="L39" s="434" t="s">
        <v>616</v>
      </c>
      <c r="M39" s="434" t="s">
        <v>0</v>
      </c>
      <c r="N39" s="433"/>
      <c r="O39" s="434"/>
      <c r="P39" s="434" t="s">
        <v>617</v>
      </c>
      <c r="Q39" s="435">
        <f t="shared" si="1"/>
        <v>18564000</v>
      </c>
    </row>
    <row r="40" spans="1:18" s="418" customFormat="1" ht="21" hidden="1" customHeight="1" x14ac:dyDescent="0.15">
      <c r="A40" s="285"/>
      <c r="B40" s="285"/>
      <c r="C40" s="285"/>
      <c r="D40" s="606"/>
      <c r="E40" s="351">
        <v>0</v>
      </c>
      <c r="F40" s="351">
        <v>0</v>
      </c>
      <c r="G40" s="446" t="s">
        <v>646</v>
      </c>
      <c r="H40" s="431">
        <v>2755800</v>
      </c>
      <c r="I40" s="432" t="s">
        <v>614</v>
      </c>
      <c r="J40" s="432" t="s">
        <v>615</v>
      </c>
      <c r="K40" s="441">
        <v>7</v>
      </c>
      <c r="L40" s="434" t="s">
        <v>616</v>
      </c>
      <c r="M40" s="434" t="s">
        <v>0</v>
      </c>
      <c r="N40" s="433"/>
      <c r="O40" s="434"/>
      <c r="P40" s="434" t="s">
        <v>617</v>
      </c>
      <c r="Q40" s="435">
        <f t="shared" si="1"/>
        <v>19290600</v>
      </c>
    </row>
    <row r="41" spans="1:18" s="418" customFormat="1" ht="21" hidden="1" customHeight="1" x14ac:dyDescent="0.15">
      <c r="A41" s="285"/>
      <c r="B41" s="285"/>
      <c r="C41" s="285"/>
      <c r="D41" s="606"/>
      <c r="E41" s="351">
        <v>0</v>
      </c>
      <c r="F41" s="351">
        <v>0</v>
      </c>
      <c r="G41" s="446" t="s">
        <v>647</v>
      </c>
      <c r="H41" s="431">
        <v>2852400</v>
      </c>
      <c r="I41" s="432" t="s">
        <v>614</v>
      </c>
      <c r="J41" s="432" t="s">
        <v>615</v>
      </c>
      <c r="K41" s="441">
        <v>5</v>
      </c>
      <c r="L41" s="434" t="s">
        <v>616</v>
      </c>
      <c r="M41" s="434" t="s">
        <v>0</v>
      </c>
      <c r="N41" s="433"/>
      <c r="O41" s="434"/>
      <c r="P41" s="434" t="s">
        <v>617</v>
      </c>
      <c r="Q41" s="435">
        <f t="shared" si="1"/>
        <v>14262000</v>
      </c>
    </row>
    <row r="42" spans="1:18" s="418" customFormat="1" ht="21" hidden="1" customHeight="1" x14ac:dyDescent="0.15">
      <c r="A42" s="285"/>
      <c r="B42" s="285"/>
      <c r="C42" s="285"/>
      <c r="D42" s="606"/>
      <c r="E42" s="351">
        <v>0</v>
      </c>
      <c r="F42" s="351">
        <v>0</v>
      </c>
      <c r="G42" s="446" t="s">
        <v>648</v>
      </c>
      <c r="H42" s="431">
        <v>3255300</v>
      </c>
      <c r="I42" s="432" t="s">
        <v>614</v>
      </c>
      <c r="J42" s="432" t="s">
        <v>615</v>
      </c>
      <c r="K42" s="441">
        <v>8</v>
      </c>
      <c r="L42" s="434" t="s">
        <v>616</v>
      </c>
      <c r="M42" s="434" t="s">
        <v>0</v>
      </c>
      <c r="N42" s="433"/>
      <c r="O42" s="434"/>
      <c r="P42" s="434" t="s">
        <v>617</v>
      </c>
      <c r="Q42" s="435">
        <f t="shared" si="1"/>
        <v>26042400</v>
      </c>
    </row>
    <row r="43" spans="1:18" s="418" customFormat="1" ht="21" hidden="1" customHeight="1" x14ac:dyDescent="0.15">
      <c r="A43" s="285"/>
      <c r="B43" s="285"/>
      <c r="C43" s="285"/>
      <c r="D43" s="606"/>
      <c r="E43" s="351">
        <v>0</v>
      </c>
      <c r="F43" s="351">
        <v>0</v>
      </c>
      <c r="G43" s="446" t="s">
        <v>649</v>
      </c>
      <c r="H43" s="431">
        <v>3324200</v>
      </c>
      <c r="I43" s="432" t="s">
        <v>614</v>
      </c>
      <c r="J43" s="432" t="s">
        <v>615</v>
      </c>
      <c r="K43" s="441">
        <v>4</v>
      </c>
      <c r="L43" s="434" t="s">
        <v>616</v>
      </c>
      <c r="M43" s="434" t="s">
        <v>0</v>
      </c>
      <c r="N43" s="433"/>
      <c r="O43" s="434"/>
      <c r="P43" s="434" t="s">
        <v>727</v>
      </c>
      <c r="Q43" s="435">
        <f t="shared" si="1"/>
        <v>13296800</v>
      </c>
    </row>
    <row r="44" spans="1:18" s="418" customFormat="1" ht="21" hidden="1" customHeight="1" x14ac:dyDescent="0.15">
      <c r="A44" s="285"/>
      <c r="B44" s="285"/>
      <c r="C44" s="285"/>
      <c r="D44" s="606"/>
      <c r="E44" s="351">
        <v>0</v>
      </c>
      <c r="F44" s="351">
        <v>0</v>
      </c>
      <c r="G44" s="446" t="s">
        <v>650</v>
      </c>
      <c r="H44" s="431">
        <v>2089000</v>
      </c>
      <c r="I44" s="432" t="s">
        <v>614</v>
      </c>
      <c r="J44" s="432" t="s">
        <v>615</v>
      </c>
      <c r="K44" s="441">
        <v>7</v>
      </c>
      <c r="L44" s="434" t="s">
        <v>616</v>
      </c>
      <c r="M44" s="434" t="s">
        <v>0</v>
      </c>
      <c r="N44" s="433"/>
      <c r="O44" s="434"/>
      <c r="P44" s="434" t="s">
        <v>727</v>
      </c>
      <c r="Q44" s="435">
        <f t="shared" si="1"/>
        <v>14623000</v>
      </c>
    </row>
    <row r="45" spans="1:18" s="418" customFormat="1" ht="21" hidden="1" customHeight="1" x14ac:dyDescent="0.15">
      <c r="A45" s="285"/>
      <c r="B45" s="285"/>
      <c r="C45" s="285"/>
      <c r="D45" s="606"/>
      <c r="E45" s="351">
        <v>0</v>
      </c>
      <c r="F45" s="351">
        <v>0</v>
      </c>
      <c r="G45" s="446" t="s">
        <v>651</v>
      </c>
      <c r="H45" s="431">
        <v>2131800</v>
      </c>
      <c r="I45" s="432" t="s">
        <v>614</v>
      </c>
      <c r="J45" s="432" t="s">
        <v>615</v>
      </c>
      <c r="K45" s="441">
        <v>5</v>
      </c>
      <c r="L45" s="434" t="s">
        <v>616</v>
      </c>
      <c r="M45" s="434" t="s">
        <v>0</v>
      </c>
      <c r="N45" s="433"/>
      <c r="O45" s="434"/>
      <c r="P45" s="434" t="s">
        <v>727</v>
      </c>
      <c r="Q45" s="435">
        <f t="shared" si="1"/>
        <v>10659000</v>
      </c>
    </row>
    <row r="46" spans="1:18" s="418" customFormat="1" ht="21" hidden="1" customHeight="1" x14ac:dyDescent="0.15">
      <c r="A46" s="285"/>
      <c r="B46" s="285"/>
      <c r="C46" s="285"/>
      <c r="D46" s="606"/>
      <c r="E46" s="351">
        <v>0</v>
      </c>
      <c r="F46" s="351">
        <v>0</v>
      </c>
      <c r="G46" s="446" t="s">
        <v>652</v>
      </c>
      <c r="H46" s="431">
        <v>2621300</v>
      </c>
      <c r="I46" s="432" t="s">
        <v>614</v>
      </c>
      <c r="J46" s="432" t="s">
        <v>615</v>
      </c>
      <c r="K46" s="441">
        <v>2</v>
      </c>
      <c r="L46" s="434" t="s">
        <v>616</v>
      </c>
      <c r="M46" s="434" t="s">
        <v>0</v>
      </c>
      <c r="N46" s="433"/>
      <c r="O46" s="434"/>
      <c r="P46" s="434" t="s">
        <v>727</v>
      </c>
      <c r="Q46" s="435">
        <f t="shared" si="1"/>
        <v>5242600</v>
      </c>
    </row>
    <row r="47" spans="1:18" s="418" customFormat="1" ht="21" hidden="1" customHeight="1" x14ac:dyDescent="0.15">
      <c r="A47" s="285"/>
      <c r="B47" s="285"/>
      <c r="C47" s="285"/>
      <c r="D47" s="606"/>
      <c r="E47" s="351">
        <v>0</v>
      </c>
      <c r="F47" s="351">
        <v>0</v>
      </c>
      <c r="G47" s="446" t="s">
        <v>653</v>
      </c>
      <c r="H47" s="431">
        <v>2707200</v>
      </c>
      <c r="I47" s="432" t="s">
        <v>614</v>
      </c>
      <c r="J47" s="432" t="s">
        <v>615</v>
      </c>
      <c r="K47" s="441">
        <v>10</v>
      </c>
      <c r="L47" s="434" t="s">
        <v>616</v>
      </c>
      <c r="M47" s="434" t="s">
        <v>0</v>
      </c>
      <c r="N47" s="433"/>
      <c r="O47" s="434"/>
      <c r="P47" s="434" t="s">
        <v>727</v>
      </c>
      <c r="Q47" s="435">
        <f t="shared" si="1"/>
        <v>27072000</v>
      </c>
    </row>
    <row r="48" spans="1:18" s="211" customFormat="1" ht="21" customHeight="1" x14ac:dyDescent="0.15">
      <c r="A48" s="286"/>
      <c r="B48" s="286"/>
      <c r="C48" s="178" t="s">
        <v>63</v>
      </c>
      <c r="D48" s="610">
        <f>SUM(Q48)/1000</f>
        <v>161266.12</v>
      </c>
      <c r="E48" s="358">
        <v>149266.12</v>
      </c>
      <c r="F48" s="358">
        <v>12000</v>
      </c>
      <c r="G48" s="436"/>
      <c r="H48" s="437"/>
      <c r="I48" s="438"/>
      <c r="J48" s="438"/>
      <c r="K48" s="445"/>
      <c r="L48" s="440"/>
      <c r="M48" s="440"/>
      <c r="N48" s="439"/>
      <c r="O48" s="440"/>
      <c r="P48" s="440"/>
      <c r="Q48" s="442">
        <f>SUM(Q49,Q50,Q52,Q59,Q60,Q61)</f>
        <v>161266120</v>
      </c>
      <c r="R48" s="211">
        <v>149266120</v>
      </c>
    </row>
    <row r="49" spans="1:23" s="211" customFormat="1" ht="21" customHeight="1" x14ac:dyDescent="0.15">
      <c r="A49" s="286"/>
      <c r="B49" s="286"/>
      <c r="C49" s="285"/>
      <c r="D49" s="606"/>
      <c r="E49" s="351">
        <v>8280</v>
      </c>
      <c r="F49" s="351">
        <v>0</v>
      </c>
      <c r="G49" s="561" t="s">
        <v>654</v>
      </c>
      <c r="H49" s="431">
        <v>8280000</v>
      </c>
      <c r="I49" s="432" t="s">
        <v>614</v>
      </c>
      <c r="J49" s="432" t="s">
        <v>615</v>
      </c>
      <c r="K49" s="441">
        <v>1</v>
      </c>
      <c r="L49" s="434" t="s">
        <v>655</v>
      </c>
      <c r="M49" s="432"/>
      <c r="N49" s="433"/>
      <c r="O49" s="434"/>
      <c r="P49" s="434" t="s">
        <v>617</v>
      </c>
      <c r="Q49" s="443">
        <f>H49*K49</f>
        <v>8280000</v>
      </c>
    </row>
    <row r="50" spans="1:23" s="418" customFormat="1" ht="21" customHeight="1" x14ac:dyDescent="0.15">
      <c r="A50" s="286"/>
      <c r="B50" s="286"/>
      <c r="C50" s="285"/>
      <c r="D50" s="606"/>
      <c r="E50" s="351">
        <v>56307.54</v>
      </c>
      <c r="F50" s="351">
        <v>0</v>
      </c>
      <c r="G50" s="561" t="s">
        <v>656</v>
      </c>
      <c r="H50" s="43">
        <v>56307540</v>
      </c>
      <c r="I50" s="434" t="s">
        <v>614</v>
      </c>
      <c r="J50" s="432" t="s">
        <v>615</v>
      </c>
      <c r="K50" s="194">
        <v>1</v>
      </c>
      <c r="L50" s="434" t="s">
        <v>655</v>
      </c>
      <c r="M50" s="434"/>
      <c r="N50" s="46"/>
      <c r="O50" s="434"/>
      <c r="P50" s="434" t="s">
        <v>617</v>
      </c>
      <c r="Q50" s="204">
        <f>H50*K50</f>
        <v>56307540</v>
      </c>
    </row>
    <row r="51" spans="1:23" s="418" customFormat="1" ht="21" customHeight="1" x14ac:dyDescent="0.15">
      <c r="A51" s="286"/>
      <c r="B51" s="286"/>
      <c r="C51" s="285"/>
      <c r="D51" s="606"/>
      <c r="E51" s="351">
        <v>0</v>
      </c>
      <c r="F51" s="351">
        <v>0</v>
      </c>
      <c r="G51" s="561"/>
      <c r="H51" s="43"/>
      <c r="I51" s="432"/>
      <c r="J51" s="432"/>
      <c r="K51" s="194"/>
      <c r="L51" s="46"/>
      <c r="M51" s="434"/>
      <c r="N51" s="46"/>
      <c r="O51" s="434"/>
      <c r="P51" s="434"/>
      <c r="Q51" s="48"/>
    </row>
    <row r="52" spans="1:23" s="418" customFormat="1" ht="21" customHeight="1" x14ac:dyDescent="0.15">
      <c r="A52" s="286"/>
      <c r="B52" s="286"/>
      <c r="C52" s="285"/>
      <c r="D52" s="606"/>
      <c r="E52" s="351">
        <v>0</v>
      </c>
      <c r="F52" s="351">
        <v>12000</v>
      </c>
      <c r="G52" s="561" t="s">
        <v>657</v>
      </c>
      <c r="H52" s="43"/>
      <c r="I52" s="432"/>
      <c r="J52" s="432"/>
      <c r="K52" s="194"/>
      <c r="L52" s="46"/>
      <c r="M52" s="434"/>
      <c r="N52" s="46"/>
      <c r="O52" s="434"/>
      <c r="P52" s="434"/>
      <c r="Q52" s="204">
        <f>SUM(Q53:Q57)</f>
        <v>12000000</v>
      </c>
      <c r="W52" s="418">
        <v>13800000</v>
      </c>
    </row>
    <row r="53" spans="1:23" s="418" customFormat="1" ht="21" customHeight="1" x14ac:dyDescent="0.15">
      <c r="A53" s="286"/>
      <c r="B53" s="286"/>
      <c r="C53" s="285"/>
      <c r="D53" s="606"/>
      <c r="E53" s="351">
        <v>0</v>
      </c>
      <c r="F53" s="351">
        <v>0</v>
      </c>
      <c r="G53" s="561" t="s">
        <v>658</v>
      </c>
      <c r="H53" s="43">
        <v>300000</v>
      </c>
      <c r="I53" s="432" t="s">
        <v>614</v>
      </c>
      <c r="J53" s="432" t="s">
        <v>615</v>
      </c>
      <c r="K53" s="441">
        <v>12</v>
      </c>
      <c r="L53" s="434" t="s">
        <v>616</v>
      </c>
      <c r="M53" s="434"/>
      <c r="N53" s="433"/>
      <c r="O53" s="434"/>
      <c r="P53" s="434" t="s">
        <v>617</v>
      </c>
      <c r="Q53" s="48">
        <f>H53*K53</f>
        <v>3600000</v>
      </c>
    </row>
    <row r="54" spans="1:23" s="418" customFormat="1" ht="21" customHeight="1" x14ac:dyDescent="0.15">
      <c r="A54" s="286"/>
      <c r="B54" s="286"/>
      <c r="C54" s="285"/>
      <c r="D54" s="606"/>
      <c r="E54" s="351">
        <v>0</v>
      </c>
      <c r="F54" s="351">
        <v>0</v>
      </c>
      <c r="G54" s="561" t="s">
        <v>659</v>
      </c>
      <c r="H54" s="43">
        <v>200000</v>
      </c>
      <c r="I54" s="432" t="s">
        <v>614</v>
      </c>
      <c r="J54" s="432" t="s">
        <v>615</v>
      </c>
      <c r="K54" s="441">
        <v>12</v>
      </c>
      <c r="L54" s="434" t="s">
        <v>616</v>
      </c>
      <c r="M54" s="434"/>
      <c r="N54" s="433"/>
      <c r="O54" s="434"/>
      <c r="P54" s="434" t="s">
        <v>617</v>
      </c>
      <c r="Q54" s="48">
        <f>H54*K54</f>
        <v>2400000</v>
      </c>
    </row>
    <row r="55" spans="1:23" s="418" customFormat="1" ht="21" customHeight="1" x14ac:dyDescent="0.15">
      <c r="A55" s="286"/>
      <c r="B55" s="286"/>
      <c r="C55" s="285"/>
      <c r="D55" s="606"/>
      <c r="E55" s="351">
        <v>0</v>
      </c>
      <c r="F55" s="351">
        <v>0</v>
      </c>
      <c r="G55" s="561" t="s">
        <v>660</v>
      </c>
      <c r="H55" s="43">
        <v>100000</v>
      </c>
      <c r="I55" s="432" t="s">
        <v>614</v>
      </c>
      <c r="J55" s="432" t="s">
        <v>615</v>
      </c>
      <c r="K55" s="441">
        <v>12</v>
      </c>
      <c r="L55" s="434" t="s">
        <v>616</v>
      </c>
      <c r="M55" s="434" t="s">
        <v>615</v>
      </c>
      <c r="N55" s="433">
        <v>4</v>
      </c>
      <c r="O55" s="434" t="s">
        <v>661</v>
      </c>
      <c r="P55" s="434" t="s">
        <v>617</v>
      </c>
      <c r="Q55" s="48">
        <v>4200000</v>
      </c>
    </row>
    <row r="56" spans="1:23" s="418" customFormat="1" ht="21" customHeight="1" x14ac:dyDescent="0.15">
      <c r="A56" s="286"/>
      <c r="B56" s="286"/>
      <c r="C56" s="285"/>
      <c r="D56" s="606"/>
      <c r="E56" s="351">
        <v>0</v>
      </c>
      <c r="F56" s="351">
        <v>0</v>
      </c>
      <c r="G56" s="561" t="s">
        <v>848</v>
      </c>
      <c r="H56" s="43">
        <v>50000</v>
      </c>
      <c r="I56" s="432" t="s">
        <v>93</v>
      </c>
      <c r="J56" s="432" t="s">
        <v>131</v>
      </c>
      <c r="K56" s="441">
        <v>12</v>
      </c>
      <c r="L56" s="434" t="s">
        <v>7</v>
      </c>
      <c r="M56" s="434" t="s">
        <v>131</v>
      </c>
      <c r="N56" s="433">
        <v>2</v>
      </c>
      <c r="O56" s="434" t="s">
        <v>94</v>
      </c>
      <c r="P56" s="434" t="s">
        <v>95</v>
      </c>
      <c r="Q56" s="48">
        <f>H56*K56*N56</f>
        <v>1200000</v>
      </c>
    </row>
    <row r="57" spans="1:23" s="418" customFormat="1" ht="21" customHeight="1" x14ac:dyDescent="0.15">
      <c r="A57" s="286"/>
      <c r="B57" s="286"/>
      <c r="C57" s="285"/>
      <c r="D57" s="606"/>
      <c r="E57" s="351">
        <v>0</v>
      </c>
      <c r="F57" s="351">
        <v>0</v>
      </c>
      <c r="G57" s="561" t="s">
        <v>662</v>
      </c>
      <c r="H57" s="43">
        <v>50000</v>
      </c>
      <c r="I57" s="432" t="s">
        <v>614</v>
      </c>
      <c r="J57" s="432" t="s">
        <v>615</v>
      </c>
      <c r="K57" s="441">
        <v>12</v>
      </c>
      <c r="L57" s="434" t="s">
        <v>616</v>
      </c>
      <c r="M57" s="434"/>
      <c r="N57" s="433"/>
      <c r="O57" s="434"/>
      <c r="P57" s="434" t="s">
        <v>617</v>
      </c>
      <c r="Q57" s="48">
        <f>H57*K57</f>
        <v>600000</v>
      </c>
    </row>
    <row r="58" spans="1:23" s="418" customFormat="1" ht="21" customHeight="1" x14ac:dyDescent="0.15">
      <c r="A58" s="286"/>
      <c r="B58" s="286"/>
      <c r="C58" s="285"/>
      <c r="D58" s="606"/>
      <c r="E58" s="351">
        <v>0</v>
      </c>
      <c r="F58" s="351">
        <v>0</v>
      </c>
      <c r="G58" s="561"/>
      <c r="H58" s="43"/>
      <c r="I58" s="432"/>
      <c r="J58" s="432"/>
      <c r="K58" s="441"/>
      <c r="L58" s="434"/>
      <c r="M58" s="434"/>
      <c r="N58" s="433"/>
      <c r="O58" s="434"/>
      <c r="P58" s="434"/>
      <c r="Q58" s="48"/>
    </row>
    <row r="59" spans="1:23" s="418" customFormat="1" ht="21" customHeight="1" x14ac:dyDescent="0.15">
      <c r="A59" s="286"/>
      <c r="B59" s="286"/>
      <c r="C59" s="285"/>
      <c r="D59" s="606"/>
      <c r="E59" s="351">
        <v>30150.3</v>
      </c>
      <c r="F59" s="351">
        <v>0</v>
      </c>
      <c r="G59" s="561" t="s">
        <v>663</v>
      </c>
      <c r="H59" s="43">
        <v>30150300</v>
      </c>
      <c r="I59" s="434" t="s">
        <v>614</v>
      </c>
      <c r="J59" s="434" t="s">
        <v>615</v>
      </c>
      <c r="K59" s="441">
        <v>1</v>
      </c>
      <c r="L59" s="434" t="s">
        <v>655</v>
      </c>
      <c r="M59" s="434"/>
      <c r="N59" s="433"/>
      <c r="O59" s="434"/>
      <c r="P59" s="434" t="s">
        <v>617</v>
      </c>
      <c r="Q59" s="204">
        <f>H59*K59</f>
        <v>30150300</v>
      </c>
    </row>
    <row r="60" spans="1:23" s="211" customFormat="1" ht="21" customHeight="1" x14ac:dyDescent="0.15">
      <c r="A60" s="286"/>
      <c r="B60" s="286"/>
      <c r="C60" s="179"/>
      <c r="D60" s="606"/>
      <c r="E60" s="351">
        <v>43287.68</v>
      </c>
      <c r="F60" s="351">
        <v>0</v>
      </c>
      <c r="G60" s="502" t="s">
        <v>664</v>
      </c>
      <c r="H60" s="503">
        <v>43287680</v>
      </c>
      <c r="I60" s="504" t="s">
        <v>614</v>
      </c>
      <c r="J60" s="504" t="s">
        <v>615</v>
      </c>
      <c r="K60" s="505">
        <v>1</v>
      </c>
      <c r="L60" s="504" t="s">
        <v>655</v>
      </c>
      <c r="M60" s="504"/>
      <c r="N60" s="506"/>
      <c r="O60" s="504"/>
      <c r="P60" s="504" t="s">
        <v>617</v>
      </c>
      <c r="Q60" s="507">
        <f>H60*K60</f>
        <v>43287680</v>
      </c>
    </row>
    <row r="61" spans="1:23" s="211" customFormat="1" ht="21" customHeight="1" x14ac:dyDescent="0.15">
      <c r="A61" s="286"/>
      <c r="B61" s="286"/>
      <c r="C61" s="179"/>
      <c r="D61" s="606"/>
      <c r="E61" s="351">
        <v>11240.6</v>
      </c>
      <c r="F61" s="351">
        <v>0</v>
      </c>
      <c r="G61" s="561" t="s">
        <v>665</v>
      </c>
      <c r="H61" s="43">
        <v>11240600</v>
      </c>
      <c r="I61" s="434" t="s">
        <v>614</v>
      </c>
      <c r="J61" s="434" t="s">
        <v>615</v>
      </c>
      <c r="K61" s="441">
        <v>1</v>
      </c>
      <c r="L61" s="434" t="s">
        <v>655</v>
      </c>
      <c r="M61" s="434"/>
      <c r="N61" s="441"/>
      <c r="O61" s="434"/>
      <c r="P61" s="434" t="s">
        <v>617</v>
      </c>
      <c r="Q61" s="204">
        <f>H61*K61</f>
        <v>11240600</v>
      </c>
    </row>
    <row r="62" spans="1:23" s="211" customFormat="1" ht="21" customHeight="1" x14ac:dyDescent="0.15">
      <c r="A62" s="286"/>
      <c r="B62" s="286"/>
      <c r="C62" s="178" t="s">
        <v>111</v>
      </c>
      <c r="D62" s="610"/>
      <c r="E62" s="563">
        <v>0</v>
      </c>
      <c r="F62" s="563">
        <v>0</v>
      </c>
      <c r="G62" s="436"/>
      <c r="H62" s="61"/>
      <c r="I62" s="440"/>
      <c r="J62" s="440"/>
      <c r="K62" s="439"/>
      <c r="L62" s="440"/>
      <c r="M62" s="440"/>
      <c r="N62" s="439"/>
      <c r="O62" s="440"/>
      <c r="P62" s="440"/>
      <c r="Q62" s="205"/>
    </row>
    <row r="63" spans="1:23" s="211" customFormat="1" ht="21" customHeight="1" x14ac:dyDescent="0.15">
      <c r="A63" s="286"/>
      <c r="B63" s="286"/>
      <c r="C63" s="285"/>
      <c r="D63" s="606"/>
      <c r="E63" s="351">
        <v>0</v>
      </c>
      <c r="F63" s="351">
        <v>0</v>
      </c>
      <c r="G63" s="561"/>
      <c r="H63" s="43"/>
      <c r="I63" s="434" t="s">
        <v>133</v>
      </c>
      <c r="J63" s="434" t="s">
        <v>131</v>
      </c>
      <c r="K63" s="441"/>
      <c r="L63" s="434" t="s">
        <v>134</v>
      </c>
      <c r="M63" s="434"/>
      <c r="N63" s="433"/>
      <c r="O63" s="434"/>
      <c r="P63" s="434" t="s">
        <v>135</v>
      </c>
      <c r="Q63" s="48"/>
    </row>
    <row r="64" spans="1:23" s="211" customFormat="1" ht="21" customHeight="1" x14ac:dyDescent="0.15">
      <c r="A64" s="286"/>
      <c r="B64" s="286"/>
      <c r="C64" s="178" t="s">
        <v>32</v>
      </c>
      <c r="D64" s="610">
        <f>SUM(Q65)/1000</f>
        <v>60521.13</v>
      </c>
      <c r="E64" s="563">
        <v>60521.13</v>
      </c>
      <c r="F64" s="563">
        <v>0</v>
      </c>
      <c r="G64" s="436"/>
      <c r="H64" s="61"/>
      <c r="I64" s="440"/>
      <c r="J64" s="440"/>
      <c r="K64" s="439"/>
      <c r="L64" s="440"/>
      <c r="M64" s="440"/>
      <c r="N64" s="439"/>
      <c r="O64" s="440"/>
      <c r="P64" s="440"/>
      <c r="Q64" s="205">
        <f>SUM(Q65)</f>
        <v>60521130</v>
      </c>
      <c r="R64" s="211">
        <v>60521130</v>
      </c>
    </row>
    <row r="65" spans="1:23" s="211" customFormat="1" ht="21" customHeight="1" x14ac:dyDescent="0.15">
      <c r="A65" s="286"/>
      <c r="B65" s="286"/>
      <c r="C65" s="180"/>
      <c r="D65" s="609"/>
      <c r="E65" s="510">
        <v>0</v>
      </c>
      <c r="F65" s="510">
        <v>0</v>
      </c>
      <c r="G65" s="29" t="s">
        <v>666</v>
      </c>
      <c r="H65" s="47">
        <v>60521130</v>
      </c>
      <c r="I65" s="33" t="s">
        <v>614</v>
      </c>
      <c r="J65" s="33" t="s">
        <v>615</v>
      </c>
      <c r="K65" s="191">
        <v>1</v>
      </c>
      <c r="L65" s="33" t="s">
        <v>655</v>
      </c>
      <c r="M65" s="33"/>
      <c r="N65" s="32"/>
      <c r="O65" s="33"/>
      <c r="P65" s="33" t="s">
        <v>617</v>
      </c>
      <c r="Q65" s="62">
        <f>H65/K65</f>
        <v>60521130</v>
      </c>
    </row>
    <row r="66" spans="1:23" s="211" customFormat="1" ht="21" customHeight="1" x14ac:dyDescent="0.15">
      <c r="A66" s="286"/>
      <c r="B66" s="286"/>
      <c r="C66" s="285" t="s">
        <v>110</v>
      </c>
      <c r="D66" s="606">
        <f>SUM(Q66)/1000</f>
        <v>66463.66</v>
      </c>
      <c r="E66" s="511">
        <v>66463.66</v>
      </c>
      <c r="F66" s="511">
        <v>0</v>
      </c>
      <c r="G66" s="561"/>
      <c r="H66" s="43"/>
      <c r="I66" s="434"/>
      <c r="J66" s="434"/>
      <c r="K66" s="433"/>
      <c r="L66" s="434"/>
      <c r="M66" s="434"/>
      <c r="N66" s="433"/>
      <c r="O66" s="434"/>
      <c r="P66" s="434"/>
      <c r="Q66" s="204">
        <f>SUM(Q67:Q71)</f>
        <v>66463660</v>
      </c>
      <c r="R66" s="211">
        <v>66463660</v>
      </c>
    </row>
    <row r="67" spans="1:23" s="211" customFormat="1" ht="21" customHeight="1" x14ac:dyDescent="0.15">
      <c r="A67" s="286"/>
      <c r="B67" s="286"/>
      <c r="C67" s="285"/>
      <c r="D67" s="606"/>
      <c r="E67" s="351">
        <v>27107.040000000001</v>
      </c>
      <c r="F67" s="351">
        <v>0</v>
      </c>
      <c r="G67" s="561" t="s">
        <v>667</v>
      </c>
      <c r="H67" s="43">
        <v>27107040</v>
      </c>
      <c r="I67" s="434" t="s">
        <v>614</v>
      </c>
      <c r="J67" s="434" t="s">
        <v>615</v>
      </c>
      <c r="K67" s="441">
        <v>1</v>
      </c>
      <c r="L67" s="434" t="s">
        <v>655</v>
      </c>
      <c r="M67" s="434"/>
      <c r="N67" s="433"/>
      <c r="O67" s="434"/>
      <c r="P67" s="434" t="s">
        <v>617</v>
      </c>
      <c r="Q67" s="48">
        <f>H67*K67</f>
        <v>27107040</v>
      </c>
    </row>
    <row r="68" spans="1:23" s="211" customFormat="1" ht="21" customHeight="1" x14ac:dyDescent="0.15">
      <c r="A68" s="286"/>
      <c r="B68" s="286"/>
      <c r="C68" s="285"/>
      <c r="D68" s="606"/>
      <c r="E68" s="351">
        <v>23495.94</v>
      </c>
      <c r="F68" s="351">
        <v>0</v>
      </c>
      <c r="G68" s="561" t="s">
        <v>668</v>
      </c>
      <c r="H68" s="43">
        <v>23495940</v>
      </c>
      <c r="I68" s="434" t="s">
        <v>614</v>
      </c>
      <c r="J68" s="434" t="s">
        <v>615</v>
      </c>
      <c r="K68" s="441">
        <v>1</v>
      </c>
      <c r="L68" s="434" t="s">
        <v>655</v>
      </c>
      <c r="M68" s="434"/>
      <c r="N68" s="433"/>
      <c r="O68" s="434"/>
      <c r="P68" s="434" t="s">
        <v>617</v>
      </c>
      <c r="Q68" s="48">
        <f t="shared" ref="Q68:Q71" si="2">H68*K68</f>
        <v>23495940</v>
      </c>
    </row>
    <row r="69" spans="1:23" s="211" customFormat="1" ht="21" customHeight="1" x14ac:dyDescent="0.15">
      <c r="A69" s="286"/>
      <c r="B69" s="286"/>
      <c r="C69" s="285"/>
      <c r="D69" s="606"/>
      <c r="E69" s="351">
        <v>7732.3</v>
      </c>
      <c r="F69" s="351">
        <v>0</v>
      </c>
      <c r="G69" s="561" t="s">
        <v>669</v>
      </c>
      <c r="H69" s="43">
        <v>7732300</v>
      </c>
      <c r="I69" s="434" t="s">
        <v>614</v>
      </c>
      <c r="J69" s="434" t="s">
        <v>615</v>
      </c>
      <c r="K69" s="441">
        <v>1</v>
      </c>
      <c r="L69" s="434" t="s">
        <v>655</v>
      </c>
      <c r="M69" s="434"/>
      <c r="N69" s="433"/>
      <c r="O69" s="434"/>
      <c r="P69" s="434" t="s">
        <v>617</v>
      </c>
      <c r="Q69" s="48">
        <f t="shared" si="2"/>
        <v>7732300</v>
      </c>
    </row>
    <row r="70" spans="1:23" s="211" customFormat="1" ht="21" customHeight="1" x14ac:dyDescent="0.15">
      <c r="A70" s="286"/>
      <c r="B70" s="286"/>
      <c r="C70" s="285"/>
      <c r="D70" s="606"/>
      <c r="E70" s="351">
        <v>5244.6</v>
      </c>
      <c r="F70" s="351">
        <v>0</v>
      </c>
      <c r="G70" s="561" t="s">
        <v>670</v>
      </c>
      <c r="H70" s="43">
        <v>5244600</v>
      </c>
      <c r="I70" s="434" t="s">
        <v>614</v>
      </c>
      <c r="J70" s="434" t="s">
        <v>615</v>
      </c>
      <c r="K70" s="441">
        <v>1</v>
      </c>
      <c r="L70" s="434" t="s">
        <v>655</v>
      </c>
      <c r="M70" s="434"/>
      <c r="N70" s="433"/>
      <c r="O70" s="434"/>
      <c r="P70" s="434" t="s">
        <v>617</v>
      </c>
      <c r="Q70" s="48">
        <f t="shared" si="2"/>
        <v>5244600</v>
      </c>
    </row>
    <row r="71" spans="1:23" s="211" customFormat="1" ht="21" customHeight="1" x14ac:dyDescent="0.15">
      <c r="A71" s="286"/>
      <c r="B71" s="286"/>
      <c r="C71" s="285"/>
      <c r="D71" s="606"/>
      <c r="E71" s="351">
        <v>2883.78</v>
      </c>
      <c r="F71" s="351">
        <v>0</v>
      </c>
      <c r="G71" s="561" t="s">
        <v>671</v>
      </c>
      <c r="H71" s="43">
        <v>2883780</v>
      </c>
      <c r="I71" s="434" t="s">
        <v>614</v>
      </c>
      <c r="J71" s="434" t="s">
        <v>615</v>
      </c>
      <c r="K71" s="441">
        <v>1</v>
      </c>
      <c r="L71" s="434" t="s">
        <v>655</v>
      </c>
      <c r="M71" s="434"/>
      <c r="N71" s="433"/>
      <c r="O71" s="434"/>
      <c r="P71" s="434" t="s">
        <v>617</v>
      </c>
      <c r="Q71" s="48">
        <f t="shared" si="2"/>
        <v>2883780</v>
      </c>
    </row>
    <row r="72" spans="1:23" s="211" customFormat="1" ht="21" customHeight="1" x14ac:dyDescent="0.15">
      <c r="A72" s="286"/>
      <c r="B72" s="286"/>
      <c r="C72" s="178" t="s">
        <v>122</v>
      </c>
      <c r="D72" s="610">
        <f>SUM(Q72)/1000</f>
        <v>220</v>
      </c>
      <c r="E72" s="358">
        <v>220</v>
      </c>
      <c r="F72" s="358">
        <v>0</v>
      </c>
      <c r="G72" s="436"/>
      <c r="H72" s="61"/>
      <c r="I72" s="440"/>
      <c r="J72" s="440"/>
      <c r="K72" s="520"/>
      <c r="L72" s="440"/>
      <c r="M72" s="440"/>
      <c r="N72" s="439"/>
      <c r="O72" s="440"/>
      <c r="P72" s="440"/>
      <c r="Q72" s="205">
        <f>SUM(Q73)</f>
        <v>220000</v>
      </c>
      <c r="R72" s="211">
        <v>220000</v>
      </c>
    </row>
    <row r="73" spans="1:23" s="211" customFormat="1" ht="21" customHeight="1" x14ac:dyDescent="0.15">
      <c r="A73" s="286"/>
      <c r="B73" s="286"/>
      <c r="C73" s="180"/>
      <c r="D73" s="609"/>
      <c r="E73" s="162">
        <v>0</v>
      </c>
      <c r="F73" s="162">
        <v>0</v>
      </c>
      <c r="G73" s="29" t="s">
        <v>672</v>
      </c>
      <c r="H73" s="47">
        <v>10000</v>
      </c>
      <c r="I73" s="33" t="s">
        <v>614</v>
      </c>
      <c r="J73" s="33" t="s">
        <v>615</v>
      </c>
      <c r="K73" s="243">
        <v>22</v>
      </c>
      <c r="L73" s="33" t="s">
        <v>661</v>
      </c>
      <c r="M73" s="33"/>
      <c r="N73" s="32"/>
      <c r="O73" s="33"/>
      <c r="P73" s="33" t="s">
        <v>617</v>
      </c>
      <c r="Q73" s="48">
        <f>H73*K73</f>
        <v>220000</v>
      </c>
    </row>
    <row r="74" spans="1:23" s="211" customFormat="1" ht="21" customHeight="1" x14ac:dyDescent="0.15">
      <c r="A74" s="286"/>
      <c r="B74" s="673" t="s">
        <v>33</v>
      </c>
      <c r="C74" s="673"/>
      <c r="D74" s="613">
        <f>SUM(D75,D77,D79)</f>
        <v>15150</v>
      </c>
      <c r="E74" s="564">
        <v>3150</v>
      </c>
      <c r="F74" s="564">
        <v>12000</v>
      </c>
      <c r="G74" s="320"/>
      <c r="H74" s="159"/>
      <c r="I74" s="324"/>
      <c r="J74" s="324"/>
      <c r="K74" s="327"/>
      <c r="L74" s="324"/>
      <c r="M74" s="324"/>
      <c r="N74" s="323"/>
      <c r="O74" s="324"/>
      <c r="P74" s="324"/>
      <c r="Q74" s="63"/>
      <c r="R74" s="74"/>
    </row>
    <row r="75" spans="1:23" s="211" customFormat="1" ht="21" customHeight="1" x14ac:dyDescent="0.15">
      <c r="A75" s="286"/>
      <c r="B75" s="286"/>
      <c r="C75" s="285" t="s">
        <v>34</v>
      </c>
      <c r="D75" s="614">
        <f>SUM(Q75)/1000</f>
        <v>8400</v>
      </c>
      <c r="E75" s="358">
        <v>0</v>
      </c>
      <c r="F75" s="358">
        <v>8400</v>
      </c>
      <c r="G75" s="561"/>
      <c r="H75" s="43"/>
      <c r="I75" s="434"/>
      <c r="J75" s="434"/>
      <c r="K75" s="441"/>
      <c r="L75" s="434"/>
      <c r="M75" s="434"/>
      <c r="N75" s="433"/>
      <c r="O75" s="434"/>
      <c r="P75" s="434"/>
      <c r="Q75" s="204">
        <f>SUM(Q76:Q76)</f>
        <v>8400000</v>
      </c>
      <c r="R75" s="74"/>
      <c r="W75" s="211">
        <v>8400000</v>
      </c>
    </row>
    <row r="76" spans="1:23" s="314" customFormat="1" ht="21" customHeight="1" x14ac:dyDescent="0.15">
      <c r="A76" s="286"/>
      <c r="B76" s="286"/>
      <c r="C76" s="285"/>
      <c r="D76" s="614"/>
      <c r="E76" s="266">
        <v>0</v>
      </c>
      <c r="F76" s="266">
        <v>8400</v>
      </c>
      <c r="G76" s="561" t="s">
        <v>673</v>
      </c>
      <c r="H76" s="43">
        <v>700000</v>
      </c>
      <c r="I76" s="434" t="s">
        <v>614</v>
      </c>
      <c r="J76" s="434" t="s">
        <v>615</v>
      </c>
      <c r="K76" s="441">
        <v>12</v>
      </c>
      <c r="L76" s="434" t="s">
        <v>616</v>
      </c>
      <c r="M76" s="434"/>
      <c r="N76" s="433"/>
      <c r="O76" s="434"/>
      <c r="P76" s="434" t="s">
        <v>617</v>
      </c>
      <c r="Q76" s="48">
        <f>H76*K76</f>
        <v>8400000</v>
      </c>
    </row>
    <row r="77" spans="1:23" s="211" customFormat="1" ht="21" customHeight="1" x14ac:dyDescent="0.15">
      <c r="A77" s="286"/>
      <c r="B77" s="286"/>
      <c r="C77" s="178" t="s">
        <v>35</v>
      </c>
      <c r="D77" s="615">
        <f>SUM(Q77)/1000</f>
        <v>3600</v>
      </c>
      <c r="E77" s="358">
        <v>0</v>
      </c>
      <c r="F77" s="358">
        <v>3600</v>
      </c>
      <c r="G77" s="436"/>
      <c r="H77" s="61"/>
      <c r="I77" s="440"/>
      <c r="J77" s="440"/>
      <c r="K77" s="445"/>
      <c r="L77" s="440"/>
      <c r="M77" s="440"/>
      <c r="N77" s="439"/>
      <c r="O77" s="440"/>
      <c r="P77" s="440"/>
      <c r="Q77" s="205">
        <f>SUM(Q78)</f>
        <v>3600000</v>
      </c>
      <c r="T77" s="211">
        <v>3600000</v>
      </c>
    </row>
    <row r="78" spans="1:23" s="211" customFormat="1" ht="21" customHeight="1" x14ac:dyDescent="0.15">
      <c r="A78" s="286"/>
      <c r="B78" s="286"/>
      <c r="C78" s="285"/>
      <c r="D78" s="614"/>
      <c r="E78" s="266">
        <v>0</v>
      </c>
      <c r="F78" s="266">
        <v>0</v>
      </c>
      <c r="G78" s="561" t="s">
        <v>674</v>
      </c>
      <c r="H78" s="43">
        <v>300000</v>
      </c>
      <c r="I78" s="434" t="s">
        <v>614</v>
      </c>
      <c r="J78" s="434" t="s">
        <v>615</v>
      </c>
      <c r="K78" s="441">
        <v>12</v>
      </c>
      <c r="L78" s="434" t="s">
        <v>616</v>
      </c>
      <c r="M78" s="434"/>
      <c r="N78" s="433"/>
      <c r="O78" s="434"/>
      <c r="P78" s="434" t="s">
        <v>617</v>
      </c>
      <c r="Q78" s="48">
        <f>H78*K78</f>
        <v>3600000</v>
      </c>
    </row>
    <row r="79" spans="1:23" s="211" customFormat="1" ht="21" customHeight="1" x14ac:dyDescent="0.15">
      <c r="A79" s="286"/>
      <c r="B79" s="286"/>
      <c r="C79" s="178" t="s">
        <v>36</v>
      </c>
      <c r="D79" s="615">
        <f>SUM(Q79)/1000</f>
        <v>3150</v>
      </c>
      <c r="E79" s="564">
        <v>3150</v>
      </c>
      <c r="F79" s="564">
        <v>0</v>
      </c>
      <c r="G79" s="168"/>
      <c r="H79" s="147"/>
      <c r="I79" s="70"/>
      <c r="J79" s="70"/>
      <c r="K79" s="445"/>
      <c r="L79" s="440"/>
      <c r="M79" s="440"/>
      <c r="N79" s="69"/>
      <c r="O79" s="70"/>
      <c r="P79" s="70"/>
      <c r="Q79" s="387">
        <f>SUM(Q80:Q82)</f>
        <v>3150000</v>
      </c>
      <c r="R79" s="211">
        <v>3150000</v>
      </c>
    </row>
    <row r="80" spans="1:23" s="211" customFormat="1" ht="21" customHeight="1" x14ac:dyDescent="0.15">
      <c r="A80" s="286"/>
      <c r="B80" s="286"/>
      <c r="C80" s="285"/>
      <c r="D80" s="614"/>
      <c r="E80" s="266">
        <v>1960</v>
      </c>
      <c r="F80" s="266">
        <v>0</v>
      </c>
      <c r="G80" s="173" t="s">
        <v>675</v>
      </c>
      <c r="H80" s="174">
        <v>490000</v>
      </c>
      <c r="I80" s="280" t="s">
        <v>614</v>
      </c>
      <c r="J80" s="280" t="s">
        <v>615</v>
      </c>
      <c r="K80" s="441"/>
      <c r="L80" s="434"/>
      <c r="M80" s="434" t="s">
        <v>615</v>
      </c>
      <c r="N80" s="65">
        <v>4</v>
      </c>
      <c r="O80" s="280" t="s">
        <v>655</v>
      </c>
      <c r="P80" s="280" t="s">
        <v>617</v>
      </c>
      <c r="Q80" s="175">
        <v>1960000</v>
      </c>
    </row>
    <row r="81" spans="1:23" s="211" customFormat="1" ht="21" customHeight="1" x14ac:dyDescent="0.15">
      <c r="A81" s="286"/>
      <c r="B81" s="286"/>
      <c r="C81" s="285"/>
      <c r="D81" s="614"/>
      <c r="E81" s="266">
        <v>750</v>
      </c>
      <c r="F81" s="266">
        <v>0</v>
      </c>
      <c r="G81" s="173" t="s">
        <v>850</v>
      </c>
      <c r="H81" s="174">
        <v>150000</v>
      </c>
      <c r="I81" s="280" t="s">
        <v>614</v>
      </c>
      <c r="J81" s="280" t="s">
        <v>615</v>
      </c>
      <c r="K81" s="441"/>
      <c r="L81" s="434"/>
      <c r="M81" s="434" t="s">
        <v>615</v>
      </c>
      <c r="N81" s="65">
        <v>5</v>
      </c>
      <c r="O81" s="280" t="s">
        <v>655</v>
      </c>
      <c r="P81" s="280" t="s">
        <v>617</v>
      </c>
      <c r="Q81" s="175">
        <v>750000</v>
      </c>
    </row>
    <row r="82" spans="1:23" s="211" customFormat="1" ht="21" customHeight="1" x14ac:dyDescent="0.15">
      <c r="A82" s="286"/>
      <c r="B82" s="286"/>
      <c r="C82" s="285"/>
      <c r="D82" s="614"/>
      <c r="E82" s="266">
        <v>440</v>
      </c>
      <c r="F82" s="266">
        <v>0</v>
      </c>
      <c r="G82" s="561" t="s">
        <v>676</v>
      </c>
      <c r="H82" s="43">
        <v>440000</v>
      </c>
      <c r="I82" s="434" t="s">
        <v>614</v>
      </c>
      <c r="J82" s="434" t="s">
        <v>615</v>
      </c>
      <c r="K82" s="441">
        <v>1</v>
      </c>
      <c r="L82" s="434" t="s">
        <v>655</v>
      </c>
      <c r="M82" s="434"/>
      <c r="N82" s="65"/>
      <c r="O82" s="280"/>
      <c r="P82" s="280" t="s">
        <v>617</v>
      </c>
      <c r="Q82" s="48">
        <f>H82*K82</f>
        <v>440000</v>
      </c>
    </row>
    <row r="83" spans="1:23" s="211" customFormat="1" ht="21" customHeight="1" x14ac:dyDescent="0.15">
      <c r="A83" s="286"/>
      <c r="B83" s="673" t="s">
        <v>37</v>
      </c>
      <c r="C83" s="673"/>
      <c r="D83" s="613">
        <f>SUM(D84,D87,D98,D107,D117,D123,D126)</f>
        <v>109033</v>
      </c>
      <c r="E83" s="522">
        <v>84833</v>
      </c>
      <c r="F83" s="566">
        <v>24200</v>
      </c>
      <c r="G83" s="320"/>
      <c r="H83" s="159"/>
      <c r="I83" s="324"/>
      <c r="J83" s="324"/>
      <c r="K83" s="327"/>
      <c r="L83" s="324"/>
      <c r="M83" s="324"/>
      <c r="N83" s="323"/>
      <c r="O83" s="324"/>
      <c r="P83" s="324"/>
      <c r="Q83" s="63"/>
      <c r="R83" s="74">
        <v>4000000</v>
      </c>
      <c r="W83" s="211">
        <v>6000000</v>
      </c>
    </row>
    <row r="84" spans="1:23" s="211" customFormat="1" ht="21" customHeight="1" x14ac:dyDescent="0.15">
      <c r="A84" s="286"/>
      <c r="B84" s="286"/>
      <c r="C84" s="285" t="s">
        <v>38</v>
      </c>
      <c r="D84" s="614">
        <f>SUM(Q84)/1000</f>
        <v>4400</v>
      </c>
      <c r="E84" s="513">
        <v>4000</v>
      </c>
      <c r="F84" s="242">
        <v>400</v>
      </c>
      <c r="G84" s="561"/>
      <c r="H84" s="43"/>
      <c r="I84" s="434"/>
      <c r="J84" s="434"/>
      <c r="K84" s="445"/>
      <c r="L84" s="434"/>
      <c r="M84" s="434"/>
      <c r="N84" s="433"/>
      <c r="O84" s="434"/>
      <c r="P84" s="434"/>
      <c r="Q84" s="204">
        <f>SUM(Q85:Q86)</f>
        <v>4400000</v>
      </c>
      <c r="R84" s="418"/>
    </row>
    <row r="85" spans="1:23" s="211" customFormat="1" ht="21" customHeight="1" x14ac:dyDescent="0.15">
      <c r="A85" s="286"/>
      <c r="B85" s="286"/>
      <c r="C85" s="285"/>
      <c r="D85" s="614"/>
      <c r="E85" s="266">
        <v>4000</v>
      </c>
      <c r="F85" s="277">
        <v>0</v>
      </c>
      <c r="G85" s="561" t="s">
        <v>677</v>
      </c>
      <c r="H85" s="43">
        <v>400000</v>
      </c>
      <c r="I85" s="434" t="s">
        <v>614</v>
      </c>
      <c r="J85" s="280" t="s">
        <v>615</v>
      </c>
      <c r="K85" s="441">
        <v>10</v>
      </c>
      <c r="L85" s="434" t="s">
        <v>655</v>
      </c>
      <c r="M85" s="434"/>
      <c r="N85" s="433"/>
      <c r="O85" s="434"/>
      <c r="P85" s="280" t="s">
        <v>617</v>
      </c>
      <c r="Q85" s="48">
        <f>H85*K85</f>
        <v>4000000</v>
      </c>
    </row>
    <row r="86" spans="1:23" s="211" customFormat="1" ht="21" customHeight="1" x14ac:dyDescent="0.15">
      <c r="A86" s="286"/>
      <c r="B86" s="286"/>
      <c r="C86" s="180"/>
      <c r="D86" s="616"/>
      <c r="E86" s="162">
        <v>0</v>
      </c>
      <c r="F86" s="171">
        <v>400</v>
      </c>
      <c r="G86" s="29" t="s">
        <v>677</v>
      </c>
      <c r="H86" s="47">
        <v>40000</v>
      </c>
      <c r="I86" s="33" t="s">
        <v>614</v>
      </c>
      <c r="J86" s="33" t="s">
        <v>615</v>
      </c>
      <c r="K86" s="191">
        <v>10</v>
      </c>
      <c r="L86" s="33" t="s">
        <v>655</v>
      </c>
      <c r="M86" s="33"/>
      <c r="N86" s="244"/>
      <c r="O86" s="245"/>
      <c r="P86" s="245" t="s">
        <v>617</v>
      </c>
      <c r="Q86" s="67">
        <f>H86*K86</f>
        <v>400000</v>
      </c>
      <c r="V86" s="211">
        <v>400000</v>
      </c>
    </row>
    <row r="87" spans="1:23" s="211" customFormat="1" ht="21" customHeight="1" x14ac:dyDescent="0.15">
      <c r="A87" s="286"/>
      <c r="B87" s="286"/>
      <c r="C87" s="285" t="s">
        <v>39</v>
      </c>
      <c r="D87" s="614">
        <f>SUM(Q87)/1000</f>
        <v>12560</v>
      </c>
      <c r="E87" s="513">
        <v>8560</v>
      </c>
      <c r="F87" s="242">
        <v>4000</v>
      </c>
      <c r="G87" s="561"/>
      <c r="H87" s="43"/>
      <c r="I87" s="434"/>
      <c r="J87" s="434"/>
      <c r="K87" s="441"/>
      <c r="L87" s="434"/>
      <c r="M87" s="434"/>
      <c r="N87" s="65"/>
      <c r="O87" s="280"/>
      <c r="P87" s="280"/>
      <c r="Q87" s="246">
        <f>SUM(Q88:Q97)</f>
        <v>12560000</v>
      </c>
      <c r="R87" s="211">
        <v>8560000</v>
      </c>
    </row>
    <row r="88" spans="1:23" s="211" customFormat="1" ht="21" customHeight="1" x14ac:dyDescent="0.15">
      <c r="A88" s="286"/>
      <c r="B88" s="286"/>
      <c r="C88" s="285"/>
      <c r="D88" s="614"/>
      <c r="E88" s="351">
        <v>2400</v>
      </c>
      <c r="F88" s="567">
        <v>0</v>
      </c>
      <c r="G88" s="561" t="s">
        <v>678</v>
      </c>
      <c r="H88" s="43">
        <v>200000</v>
      </c>
      <c r="I88" s="434" t="s">
        <v>614</v>
      </c>
      <c r="J88" s="280" t="s">
        <v>615</v>
      </c>
      <c r="K88" s="441">
        <v>12</v>
      </c>
      <c r="L88" s="434" t="s">
        <v>616</v>
      </c>
      <c r="M88" s="434"/>
      <c r="N88" s="65"/>
      <c r="O88" s="280"/>
      <c r="P88" s="280" t="s">
        <v>617</v>
      </c>
      <c r="Q88" s="267">
        <f t="shared" ref="Q88:Q97" si="3">H88*K88</f>
        <v>2400000</v>
      </c>
    </row>
    <row r="89" spans="1:23" s="211" customFormat="1" ht="21" customHeight="1" x14ac:dyDescent="0.15">
      <c r="A89" s="286"/>
      <c r="B89" s="286"/>
      <c r="C89" s="285"/>
      <c r="D89" s="614"/>
      <c r="E89" s="351">
        <v>200</v>
      </c>
      <c r="F89" s="567">
        <v>0</v>
      </c>
      <c r="G89" s="402" t="s">
        <v>679</v>
      </c>
      <c r="H89" s="43">
        <v>200000</v>
      </c>
      <c r="I89" s="434" t="s">
        <v>614</v>
      </c>
      <c r="J89" s="280" t="s">
        <v>615</v>
      </c>
      <c r="K89" s="441">
        <v>1</v>
      </c>
      <c r="L89" s="434" t="s">
        <v>655</v>
      </c>
      <c r="M89" s="434"/>
      <c r="N89" s="65"/>
      <c r="O89" s="280"/>
      <c r="P89" s="280" t="s">
        <v>617</v>
      </c>
      <c r="Q89" s="267">
        <f t="shared" si="3"/>
        <v>200000</v>
      </c>
    </row>
    <row r="90" spans="1:23" s="418" customFormat="1" ht="21" customHeight="1" x14ac:dyDescent="0.15">
      <c r="A90" s="286"/>
      <c r="B90" s="286"/>
      <c r="C90" s="285"/>
      <c r="D90" s="614"/>
      <c r="E90" s="351">
        <v>360</v>
      </c>
      <c r="F90" s="567">
        <v>0</v>
      </c>
      <c r="G90" s="402" t="s">
        <v>680</v>
      </c>
      <c r="H90" s="43">
        <v>30000</v>
      </c>
      <c r="I90" s="434" t="s">
        <v>614</v>
      </c>
      <c r="J90" s="280" t="s">
        <v>615</v>
      </c>
      <c r="K90" s="441">
        <v>12</v>
      </c>
      <c r="L90" s="434" t="s">
        <v>616</v>
      </c>
      <c r="M90" s="434"/>
      <c r="N90" s="65"/>
      <c r="O90" s="280"/>
      <c r="P90" s="280" t="s">
        <v>617</v>
      </c>
      <c r="Q90" s="267">
        <f t="shared" si="3"/>
        <v>360000</v>
      </c>
    </row>
    <row r="91" spans="1:23" s="418" customFormat="1" ht="21" customHeight="1" x14ac:dyDescent="0.15">
      <c r="A91" s="286"/>
      <c r="B91" s="286"/>
      <c r="C91" s="285"/>
      <c r="D91" s="614"/>
      <c r="E91" s="351">
        <v>2000</v>
      </c>
      <c r="F91" s="567">
        <v>0</v>
      </c>
      <c r="G91" s="402" t="s">
        <v>681</v>
      </c>
      <c r="H91" s="43">
        <v>500000</v>
      </c>
      <c r="I91" s="434" t="s">
        <v>614</v>
      </c>
      <c r="J91" s="280" t="s">
        <v>615</v>
      </c>
      <c r="K91" s="441">
        <v>4</v>
      </c>
      <c r="L91" s="434" t="s">
        <v>655</v>
      </c>
      <c r="M91" s="434"/>
      <c r="N91" s="65"/>
      <c r="O91" s="280"/>
      <c r="P91" s="280" t="s">
        <v>617</v>
      </c>
      <c r="Q91" s="267">
        <f t="shared" si="3"/>
        <v>2000000</v>
      </c>
    </row>
    <row r="92" spans="1:23" s="418" customFormat="1" ht="21" customHeight="1" x14ac:dyDescent="0.15">
      <c r="A92" s="286"/>
      <c r="B92" s="286"/>
      <c r="C92" s="285"/>
      <c r="D92" s="614"/>
      <c r="E92" s="351">
        <v>1200</v>
      </c>
      <c r="F92" s="567">
        <v>0</v>
      </c>
      <c r="G92" s="402" t="s">
        <v>682</v>
      </c>
      <c r="H92" s="43">
        <v>100000</v>
      </c>
      <c r="I92" s="434" t="s">
        <v>614</v>
      </c>
      <c r="J92" s="280" t="s">
        <v>615</v>
      </c>
      <c r="K92" s="441">
        <v>12</v>
      </c>
      <c r="L92" s="434" t="s">
        <v>616</v>
      </c>
      <c r="M92" s="434"/>
      <c r="N92" s="65"/>
      <c r="O92" s="280"/>
      <c r="P92" s="280" t="s">
        <v>617</v>
      </c>
      <c r="Q92" s="267">
        <f t="shared" si="3"/>
        <v>1200000</v>
      </c>
    </row>
    <row r="93" spans="1:23" s="418" customFormat="1" ht="21" customHeight="1" x14ac:dyDescent="0.15">
      <c r="A93" s="286"/>
      <c r="B93" s="286"/>
      <c r="C93" s="285"/>
      <c r="D93" s="614"/>
      <c r="E93" s="351">
        <v>600</v>
      </c>
      <c r="F93" s="567">
        <v>0</v>
      </c>
      <c r="G93" s="402" t="s">
        <v>683</v>
      </c>
      <c r="H93" s="43">
        <v>100000</v>
      </c>
      <c r="I93" s="434" t="s">
        <v>614</v>
      </c>
      <c r="J93" s="280" t="s">
        <v>615</v>
      </c>
      <c r="K93" s="441">
        <v>6</v>
      </c>
      <c r="L93" s="434" t="s">
        <v>655</v>
      </c>
      <c r="M93" s="434"/>
      <c r="N93" s="65"/>
      <c r="O93" s="280"/>
      <c r="P93" s="280" t="s">
        <v>617</v>
      </c>
      <c r="Q93" s="267">
        <f t="shared" si="3"/>
        <v>600000</v>
      </c>
    </row>
    <row r="94" spans="1:23" s="211" customFormat="1" ht="21" customHeight="1" x14ac:dyDescent="0.15">
      <c r="A94" s="286"/>
      <c r="B94" s="286"/>
      <c r="C94" s="285"/>
      <c r="D94" s="614"/>
      <c r="E94" s="351">
        <v>1200</v>
      </c>
      <c r="F94" s="567">
        <v>0</v>
      </c>
      <c r="G94" s="402" t="s">
        <v>684</v>
      </c>
      <c r="H94" s="431">
        <v>1200000</v>
      </c>
      <c r="I94" s="432" t="s">
        <v>614</v>
      </c>
      <c r="J94" s="434" t="s">
        <v>615</v>
      </c>
      <c r="K94" s="441">
        <v>1</v>
      </c>
      <c r="L94" s="434" t="s">
        <v>655</v>
      </c>
      <c r="M94" s="434"/>
      <c r="N94" s="65"/>
      <c r="O94" s="280"/>
      <c r="P94" s="280" t="s">
        <v>617</v>
      </c>
      <c r="Q94" s="68">
        <f t="shared" si="3"/>
        <v>1200000</v>
      </c>
    </row>
    <row r="95" spans="1:23" s="211" customFormat="1" ht="21" customHeight="1" x14ac:dyDescent="0.15">
      <c r="A95" s="286"/>
      <c r="B95" s="286"/>
      <c r="C95" s="285"/>
      <c r="D95" s="614"/>
      <c r="E95" s="351">
        <v>600</v>
      </c>
      <c r="F95" s="567">
        <v>0</v>
      </c>
      <c r="G95" s="402" t="s">
        <v>685</v>
      </c>
      <c r="H95" s="43">
        <v>50000</v>
      </c>
      <c r="I95" s="434" t="s">
        <v>614</v>
      </c>
      <c r="J95" s="434" t="s">
        <v>615</v>
      </c>
      <c r="K95" s="441">
        <v>12</v>
      </c>
      <c r="L95" s="434" t="s">
        <v>616</v>
      </c>
      <c r="M95" s="434"/>
      <c r="N95" s="65"/>
      <c r="O95" s="280"/>
      <c r="P95" s="280" t="s">
        <v>617</v>
      </c>
      <c r="Q95" s="267">
        <f t="shared" si="3"/>
        <v>600000</v>
      </c>
    </row>
    <row r="96" spans="1:23" s="211" customFormat="1" ht="21" customHeight="1" x14ac:dyDescent="0.15">
      <c r="A96" s="286"/>
      <c r="B96" s="286"/>
      <c r="C96" s="285"/>
      <c r="D96" s="614"/>
      <c r="E96" s="351">
        <v>0</v>
      </c>
      <c r="F96" s="567">
        <v>3000</v>
      </c>
      <c r="G96" s="412" t="s">
        <v>685</v>
      </c>
      <c r="H96" s="362">
        <v>250000</v>
      </c>
      <c r="I96" s="410" t="s">
        <v>614</v>
      </c>
      <c r="J96" s="410" t="s">
        <v>615</v>
      </c>
      <c r="K96" s="411">
        <v>12</v>
      </c>
      <c r="L96" s="410" t="s">
        <v>616</v>
      </c>
      <c r="M96" s="410"/>
      <c r="N96" s="363"/>
      <c r="O96" s="364"/>
      <c r="P96" s="364" t="s">
        <v>617</v>
      </c>
      <c r="Q96" s="571">
        <f t="shared" si="3"/>
        <v>3000000</v>
      </c>
      <c r="V96" s="211">
        <v>3000000</v>
      </c>
    </row>
    <row r="97" spans="1:22" s="211" customFormat="1" ht="21" customHeight="1" x14ac:dyDescent="0.15">
      <c r="A97" s="286"/>
      <c r="B97" s="286"/>
      <c r="C97" s="285"/>
      <c r="D97" s="614"/>
      <c r="E97" s="565">
        <v>0</v>
      </c>
      <c r="F97" s="568">
        <v>1000</v>
      </c>
      <c r="G97" s="402" t="s">
        <v>686</v>
      </c>
      <c r="H97" s="431">
        <v>1000000</v>
      </c>
      <c r="I97" s="432" t="s">
        <v>614</v>
      </c>
      <c r="J97" s="434" t="s">
        <v>615</v>
      </c>
      <c r="K97" s="441">
        <v>1</v>
      </c>
      <c r="L97" s="434" t="s">
        <v>655</v>
      </c>
      <c r="M97" s="434"/>
      <c r="N97" s="65"/>
      <c r="O97" s="280"/>
      <c r="P97" s="280" t="s">
        <v>617</v>
      </c>
      <c r="Q97" s="68">
        <f t="shared" si="3"/>
        <v>1000000</v>
      </c>
      <c r="V97" s="211">
        <v>1000000</v>
      </c>
    </row>
    <row r="98" spans="1:22" s="211" customFormat="1" ht="21" customHeight="1" x14ac:dyDescent="0.15">
      <c r="A98" s="286"/>
      <c r="B98" s="286"/>
      <c r="C98" s="178" t="s">
        <v>40</v>
      </c>
      <c r="D98" s="615">
        <f>SUM(Q98)/1000</f>
        <v>28689.599999999999</v>
      </c>
      <c r="E98" s="563">
        <v>24489.599999999999</v>
      </c>
      <c r="F98" s="563">
        <v>4200</v>
      </c>
      <c r="G98" s="436"/>
      <c r="H98" s="437"/>
      <c r="I98" s="438"/>
      <c r="J98" s="438"/>
      <c r="K98" s="445"/>
      <c r="L98" s="440"/>
      <c r="M98" s="440"/>
      <c r="N98" s="69"/>
      <c r="O98" s="70"/>
      <c r="P98" s="70"/>
      <c r="Q98" s="247">
        <f>SUM(Q99:Q106)</f>
        <v>28689600</v>
      </c>
      <c r="R98" s="211">
        <v>24489600</v>
      </c>
    </row>
    <row r="99" spans="1:22" s="211" customFormat="1" ht="21" customHeight="1" x14ac:dyDescent="0.15">
      <c r="A99" s="286"/>
      <c r="B99" s="286"/>
      <c r="C99" s="285"/>
      <c r="D99" s="614"/>
      <c r="E99" s="351">
        <v>1689.6</v>
      </c>
      <c r="F99" s="351">
        <v>0</v>
      </c>
      <c r="G99" s="561" t="s">
        <v>687</v>
      </c>
      <c r="H99" s="431">
        <v>140800</v>
      </c>
      <c r="I99" s="432" t="s">
        <v>614</v>
      </c>
      <c r="J99" s="432" t="s">
        <v>615</v>
      </c>
      <c r="K99" s="441">
        <v>12</v>
      </c>
      <c r="L99" s="434" t="s">
        <v>616</v>
      </c>
      <c r="M99" s="434"/>
      <c r="N99" s="65"/>
      <c r="O99" s="280"/>
      <c r="P99" s="280" t="s">
        <v>617</v>
      </c>
      <c r="Q99" s="68">
        <f t="shared" ref="Q99:Q106" si="4">H99*K99</f>
        <v>1689600</v>
      </c>
    </row>
    <row r="100" spans="1:22" s="211" customFormat="1" ht="21" customHeight="1" x14ac:dyDescent="0.15">
      <c r="A100" s="286"/>
      <c r="B100" s="286"/>
      <c r="C100" s="285"/>
      <c r="D100" s="614"/>
      <c r="E100" s="351">
        <v>3000</v>
      </c>
      <c r="F100" s="351">
        <v>0</v>
      </c>
      <c r="G100" s="561" t="s">
        <v>688</v>
      </c>
      <c r="H100" s="431">
        <v>250000</v>
      </c>
      <c r="I100" s="432" t="s">
        <v>614</v>
      </c>
      <c r="J100" s="432" t="s">
        <v>615</v>
      </c>
      <c r="K100" s="441">
        <v>12</v>
      </c>
      <c r="L100" s="434" t="s">
        <v>616</v>
      </c>
      <c r="M100" s="434"/>
      <c r="N100" s="65"/>
      <c r="O100" s="280"/>
      <c r="P100" s="280" t="s">
        <v>617</v>
      </c>
      <c r="Q100" s="68">
        <f t="shared" si="4"/>
        <v>3000000</v>
      </c>
    </row>
    <row r="101" spans="1:22" s="211" customFormat="1" ht="21" customHeight="1" x14ac:dyDescent="0.15">
      <c r="A101" s="286"/>
      <c r="B101" s="286"/>
      <c r="C101" s="285"/>
      <c r="D101" s="614"/>
      <c r="E101" s="351">
        <v>12000</v>
      </c>
      <c r="F101" s="351">
        <v>0</v>
      </c>
      <c r="G101" s="561" t="s">
        <v>689</v>
      </c>
      <c r="H101" s="431">
        <v>1000000</v>
      </c>
      <c r="I101" s="432" t="s">
        <v>614</v>
      </c>
      <c r="J101" s="432" t="s">
        <v>615</v>
      </c>
      <c r="K101" s="441">
        <v>12</v>
      </c>
      <c r="L101" s="434" t="s">
        <v>616</v>
      </c>
      <c r="M101" s="434"/>
      <c r="N101" s="65"/>
      <c r="O101" s="280"/>
      <c r="P101" s="280" t="s">
        <v>617</v>
      </c>
      <c r="Q101" s="68">
        <f t="shared" si="4"/>
        <v>12000000</v>
      </c>
    </row>
    <row r="102" spans="1:22" s="211" customFormat="1" ht="21" customHeight="1" x14ac:dyDescent="0.15">
      <c r="A102" s="286"/>
      <c r="B102" s="286"/>
      <c r="C102" s="285"/>
      <c r="D102" s="614"/>
      <c r="E102" s="351">
        <v>0</v>
      </c>
      <c r="F102" s="351">
        <v>3600</v>
      </c>
      <c r="G102" s="561" t="s">
        <v>689</v>
      </c>
      <c r="H102" s="431">
        <v>300000</v>
      </c>
      <c r="I102" s="432" t="s">
        <v>614</v>
      </c>
      <c r="J102" s="432" t="s">
        <v>615</v>
      </c>
      <c r="K102" s="441">
        <v>12</v>
      </c>
      <c r="L102" s="434" t="s">
        <v>616</v>
      </c>
      <c r="M102" s="434"/>
      <c r="N102" s="65"/>
      <c r="O102" s="280"/>
      <c r="P102" s="280" t="s">
        <v>617</v>
      </c>
      <c r="Q102" s="68">
        <f t="shared" si="4"/>
        <v>3600000</v>
      </c>
      <c r="V102" s="211">
        <v>3600000</v>
      </c>
    </row>
    <row r="103" spans="1:22" s="211" customFormat="1" ht="21" customHeight="1" x14ac:dyDescent="0.15">
      <c r="A103" s="286"/>
      <c r="B103" s="286"/>
      <c r="C103" s="285"/>
      <c r="D103" s="614"/>
      <c r="E103" s="351">
        <v>3600</v>
      </c>
      <c r="F103" s="351">
        <v>0</v>
      </c>
      <c r="G103" s="561" t="s">
        <v>690</v>
      </c>
      <c r="H103" s="431">
        <v>300000</v>
      </c>
      <c r="I103" s="432" t="s">
        <v>614</v>
      </c>
      <c r="J103" s="432" t="s">
        <v>615</v>
      </c>
      <c r="K103" s="441">
        <v>12</v>
      </c>
      <c r="L103" s="434" t="s">
        <v>616</v>
      </c>
      <c r="M103" s="434"/>
      <c r="N103" s="65"/>
      <c r="O103" s="280"/>
      <c r="P103" s="280" t="s">
        <v>617</v>
      </c>
      <c r="Q103" s="68">
        <f t="shared" si="4"/>
        <v>3600000</v>
      </c>
    </row>
    <row r="104" spans="1:22" s="211" customFormat="1" ht="21" customHeight="1" x14ac:dyDescent="0.15">
      <c r="A104" s="286"/>
      <c r="B104" s="286"/>
      <c r="C104" s="285"/>
      <c r="D104" s="614"/>
      <c r="E104" s="351">
        <v>3600</v>
      </c>
      <c r="F104" s="351">
        <v>0</v>
      </c>
      <c r="G104" s="561" t="s">
        <v>691</v>
      </c>
      <c r="H104" s="431">
        <v>300000</v>
      </c>
      <c r="I104" s="432" t="s">
        <v>614</v>
      </c>
      <c r="J104" s="432" t="s">
        <v>615</v>
      </c>
      <c r="K104" s="441">
        <v>12</v>
      </c>
      <c r="L104" s="434" t="s">
        <v>616</v>
      </c>
      <c r="M104" s="434"/>
      <c r="N104" s="65"/>
      <c r="O104" s="280"/>
      <c r="P104" s="280" t="s">
        <v>617</v>
      </c>
      <c r="Q104" s="68">
        <f t="shared" si="4"/>
        <v>3600000</v>
      </c>
    </row>
    <row r="105" spans="1:22" s="211" customFormat="1" ht="21" customHeight="1" x14ac:dyDescent="0.15">
      <c r="A105" s="286"/>
      <c r="B105" s="286"/>
      <c r="C105" s="285"/>
      <c r="D105" s="614"/>
      <c r="E105" s="351">
        <v>600</v>
      </c>
      <c r="F105" s="351">
        <v>0</v>
      </c>
      <c r="G105" s="561" t="s">
        <v>692</v>
      </c>
      <c r="H105" s="431">
        <v>50000</v>
      </c>
      <c r="I105" s="432" t="s">
        <v>614</v>
      </c>
      <c r="J105" s="432" t="s">
        <v>615</v>
      </c>
      <c r="K105" s="441">
        <v>12</v>
      </c>
      <c r="L105" s="434" t="s">
        <v>616</v>
      </c>
      <c r="M105" s="434"/>
      <c r="N105" s="65"/>
      <c r="O105" s="280"/>
      <c r="P105" s="280" t="s">
        <v>617</v>
      </c>
      <c r="Q105" s="68">
        <f t="shared" si="4"/>
        <v>600000</v>
      </c>
    </row>
    <row r="106" spans="1:22" s="211" customFormat="1" ht="21" customHeight="1" x14ac:dyDescent="0.15">
      <c r="A106" s="286"/>
      <c r="B106" s="286"/>
      <c r="C106" s="285"/>
      <c r="D106" s="614"/>
      <c r="E106" s="351">
        <v>0</v>
      </c>
      <c r="F106" s="351">
        <v>600</v>
      </c>
      <c r="G106" s="561" t="s">
        <v>692</v>
      </c>
      <c r="H106" s="431">
        <v>50000</v>
      </c>
      <c r="I106" s="432" t="s">
        <v>614</v>
      </c>
      <c r="J106" s="432" t="s">
        <v>615</v>
      </c>
      <c r="K106" s="441">
        <v>12</v>
      </c>
      <c r="L106" s="434" t="s">
        <v>616</v>
      </c>
      <c r="M106" s="434"/>
      <c r="N106" s="65"/>
      <c r="O106" s="280"/>
      <c r="P106" s="280"/>
      <c r="Q106" s="68">
        <f t="shared" si="4"/>
        <v>600000</v>
      </c>
      <c r="V106" s="211">
        <v>600000</v>
      </c>
    </row>
    <row r="107" spans="1:22" s="211" customFormat="1" ht="21" customHeight="1" x14ac:dyDescent="0.15">
      <c r="A107" s="286"/>
      <c r="B107" s="286"/>
      <c r="C107" s="178" t="s">
        <v>41</v>
      </c>
      <c r="D107" s="615">
        <f>SUM(Q107)/1000</f>
        <v>22797.4</v>
      </c>
      <c r="E107" s="563">
        <v>22797.4</v>
      </c>
      <c r="F107" s="563">
        <v>0</v>
      </c>
      <c r="G107" s="436"/>
      <c r="H107" s="437"/>
      <c r="I107" s="438"/>
      <c r="J107" s="438"/>
      <c r="K107" s="445"/>
      <c r="L107" s="440"/>
      <c r="M107" s="440"/>
      <c r="N107" s="439"/>
      <c r="O107" s="440"/>
      <c r="P107" s="440"/>
      <c r="Q107" s="442">
        <f>SUM(Q108:Q116)</f>
        <v>22797400</v>
      </c>
      <c r="R107" s="211">
        <v>22797400</v>
      </c>
    </row>
    <row r="108" spans="1:22" s="211" customFormat="1" ht="21" customHeight="1" x14ac:dyDescent="0.15">
      <c r="A108" s="286"/>
      <c r="B108" s="286"/>
      <c r="C108" s="285"/>
      <c r="D108" s="614"/>
      <c r="E108" s="351">
        <v>4077</v>
      </c>
      <c r="F108" s="351">
        <v>0</v>
      </c>
      <c r="G108" s="561" t="s">
        <v>693</v>
      </c>
      <c r="H108" s="431">
        <v>4077400</v>
      </c>
      <c r="I108" s="432" t="s">
        <v>614</v>
      </c>
      <c r="J108" s="432" t="s">
        <v>615</v>
      </c>
      <c r="K108" s="441">
        <v>1</v>
      </c>
      <c r="L108" s="434" t="s">
        <v>655</v>
      </c>
      <c r="M108" s="434"/>
      <c r="N108" s="65"/>
      <c r="O108" s="280"/>
      <c r="P108" s="280" t="s">
        <v>617</v>
      </c>
      <c r="Q108" s="68">
        <f>H108*K108</f>
        <v>4077400</v>
      </c>
    </row>
    <row r="109" spans="1:22" s="211" customFormat="1" ht="21" customHeight="1" x14ac:dyDescent="0.15">
      <c r="A109" s="286"/>
      <c r="B109" s="286"/>
      <c r="C109" s="285"/>
      <c r="D109" s="614"/>
      <c r="E109" s="351">
        <v>800</v>
      </c>
      <c r="F109" s="351">
        <v>0</v>
      </c>
      <c r="G109" s="561" t="s">
        <v>694</v>
      </c>
      <c r="H109" s="431">
        <v>800000</v>
      </c>
      <c r="I109" s="432" t="s">
        <v>614</v>
      </c>
      <c r="J109" s="432" t="s">
        <v>615</v>
      </c>
      <c r="K109" s="441">
        <v>1</v>
      </c>
      <c r="L109" s="434" t="s">
        <v>655</v>
      </c>
      <c r="M109" s="434"/>
      <c r="N109" s="65"/>
      <c r="O109" s="280"/>
      <c r="P109" s="280" t="s">
        <v>617</v>
      </c>
      <c r="Q109" s="68">
        <f t="shared" ref="Q109:Q116" si="5">H109*K109</f>
        <v>800000</v>
      </c>
    </row>
    <row r="110" spans="1:22" s="211" customFormat="1" ht="21" customHeight="1" x14ac:dyDescent="0.15">
      <c r="A110" s="286"/>
      <c r="B110" s="286"/>
      <c r="C110" s="285"/>
      <c r="D110" s="614"/>
      <c r="E110" s="351">
        <v>400</v>
      </c>
      <c r="F110" s="351">
        <v>0</v>
      </c>
      <c r="G110" s="561" t="s">
        <v>695</v>
      </c>
      <c r="H110" s="431">
        <v>100000</v>
      </c>
      <c r="I110" s="432" t="s">
        <v>614</v>
      </c>
      <c r="J110" s="432" t="s">
        <v>615</v>
      </c>
      <c r="K110" s="441">
        <v>4</v>
      </c>
      <c r="L110" s="434" t="s">
        <v>661</v>
      </c>
      <c r="M110" s="434"/>
      <c r="N110" s="65"/>
      <c r="O110" s="280"/>
      <c r="P110" s="280" t="s">
        <v>617</v>
      </c>
      <c r="Q110" s="68">
        <f t="shared" si="5"/>
        <v>400000</v>
      </c>
    </row>
    <row r="111" spans="1:22" s="211" customFormat="1" ht="21" customHeight="1" x14ac:dyDescent="0.15">
      <c r="A111" s="286"/>
      <c r="B111" s="286"/>
      <c r="C111" s="285"/>
      <c r="D111" s="614"/>
      <c r="E111" s="351">
        <v>10500</v>
      </c>
      <c r="F111" s="351">
        <v>0</v>
      </c>
      <c r="G111" s="561" t="s">
        <v>696</v>
      </c>
      <c r="H111" s="431">
        <v>10500000</v>
      </c>
      <c r="I111" s="432" t="s">
        <v>614</v>
      </c>
      <c r="J111" s="432" t="s">
        <v>615</v>
      </c>
      <c r="K111" s="441">
        <v>1</v>
      </c>
      <c r="L111" s="434" t="s">
        <v>655</v>
      </c>
      <c r="M111" s="434"/>
      <c r="N111" s="65"/>
      <c r="O111" s="280"/>
      <c r="P111" s="280" t="s">
        <v>617</v>
      </c>
      <c r="Q111" s="68">
        <f t="shared" si="5"/>
        <v>10500000</v>
      </c>
    </row>
    <row r="112" spans="1:22" s="211" customFormat="1" ht="21" customHeight="1" x14ac:dyDescent="0.15">
      <c r="A112" s="286"/>
      <c r="B112" s="286"/>
      <c r="C112" s="285"/>
      <c r="D112" s="614"/>
      <c r="E112" s="351">
        <v>1800</v>
      </c>
      <c r="F112" s="351">
        <v>0</v>
      </c>
      <c r="G112" s="561" t="s">
        <v>697</v>
      </c>
      <c r="H112" s="431">
        <v>1800000</v>
      </c>
      <c r="I112" s="432" t="s">
        <v>614</v>
      </c>
      <c r="J112" s="432" t="s">
        <v>615</v>
      </c>
      <c r="K112" s="441">
        <v>1</v>
      </c>
      <c r="L112" s="434" t="s">
        <v>655</v>
      </c>
      <c r="M112" s="434"/>
      <c r="N112" s="65"/>
      <c r="O112" s="280"/>
      <c r="P112" s="280" t="s">
        <v>617</v>
      </c>
      <c r="Q112" s="68">
        <f t="shared" si="5"/>
        <v>1800000</v>
      </c>
    </row>
    <row r="113" spans="1:22" s="211" customFormat="1" ht="21" customHeight="1" x14ac:dyDescent="0.15">
      <c r="A113" s="286"/>
      <c r="B113" s="286"/>
      <c r="C113" s="285"/>
      <c r="D113" s="614"/>
      <c r="E113" s="351">
        <v>1200</v>
      </c>
      <c r="F113" s="351">
        <v>0</v>
      </c>
      <c r="G113" s="561" t="s">
        <v>698</v>
      </c>
      <c r="H113" s="431">
        <v>1200000</v>
      </c>
      <c r="I113" s="432" t="s">
        <v>614</v>
      </c>
      <c r="J113" s="432" t="s">
        <v>615</v>
      </c>
      <c r="K113" s="441">
        <v>1</v>
      </c>
      <c r="L113" s="434" t="s">
        <v>655</v>
      </c>
      <c r="M113" s="434"/>
      <c r="N113" s="65"/>
      <c r="O113" s="280"/>
      <c r="P113" s="280" t="s">
        <v>617</v>
      </c>
      <c r="Q113" s="68">
        <f t="shared" si="5"/>
        <v>1200000</v>
      </c>
    </row>
    <row r="114" spans="1:22" s="211" customFormat="1" ht="21" customHeight="1" x14ac:dyDescent="0.15">
      <c r="A114" s="286"/>
      <c r="B114" s="286"/>
      <c r="C114" s="285"/>
      <c r="D114" s="614"/>
      <c r="E114" s="351">
        <v>1440</v>
      </c>
      <c r="F114" s="351">
        <v>0</v>
      </c>
      <c r="G114" s="561" t="s">
        <v>699</v>
      </c>
      <c r="H114" s="431">
        <v>1440000</v>
      </c>
      <c r="I114" s="432" t="s">
        <v>614</v>
      </c>
      <c r="J114" s="432" t="s">
        <v>615</v>
      </c>
      <c r="K114" s="441">
        <v>1</v>
      </c>
      <c r="L114" s="434" t="s">
        <v>655</v>
      </c>
      <c r="M114" s="434"/>
      <c r="N114" s="65"/>
      <c r="O114" s="280"/>
      <c r="P114" s="280" t="s">
        <v>617</v>
      </c>
      <c r="Q114" s="68">
        <f t="shared" si="5"/>
        <v>1440000</v>
      </c>
    </row>
    <row r="115" spans="1:22" s="211" customFormat="1" ht="21" customHeight="1" x14ac:dyDescent="0.15">
      <c r="A115" s="286"/>
      <c r="B115" s="286"/>
      <c r="C115" s="285"/>
      <c r="D115" s="614"/>
      <c r="E115" s="351">
        <v>1980</v>
      </c>
      <c r="F115" s="351">
        <v>0</v>
      </c>
      <c r="G115" s="561" t="s">
        <v>700</v>
      </c>
      <c r="H115" s="431">
        <v>1980000</v>
      </c>
      <c r="I115" s="432" t="s">
        <v>614</v>
      </c>
      <c r="J115" s="432" t="s">
        <v>615</v>
      </c>
      <c r="K115" s="441">
        <v>1</v>
      </c>
      <c r="L115" s="434" t="s">
        <v>655</v>
      </c>
      <c r="M115" s="434"/>
      <c r="N115" s="65"/>
      <c r="O115" s="280"/>
      <c r="P115" s="280" t="s">
        <v>617</v>
      </c>
      <c r="Q115" s="68">
        <f t="shared" si="5"/>
        <v>1980000</v>
      </c>
    </row>
    <row r="116" spans="1:22" s="211" customFormat="1" ht="21" customHeight="1" x14ac:dyDescent="0.15">
      <c r="A116" s="286"/>
      <c r="B116" s="286"/>
      <c r="C116" s="285"/>
      <c r="D116" s="614"/>
      <c r="E116" s="351">
        <v>600</v>
      </c>
      <c r="F116" s="351">
        <v>0</v>
      </c>
      <c r="G116" s="561" t="s">
        <v>701</v>
      </c>
      <c r="H116" s="431">
        <v>600000</v>
      </c>
      <c r="I116" s="432" t="s">
        <v>614</v>
      </c>
      <c r="J116" s="432" t="s">
        <v>615</v>
      </c>
      <c r="K116" s="441">
        <v>1</v>
      </c>
      <c r="L116" s="434" t="s">
        <v>655</v>
      </c>
      <c r="M116" s="434"/>
      <c r="N116" s="65"/>
      <c r="O116" s="280"/>
      <c r="P116" s="280" t="s">
        <v>617</v>
      </c>
      <c r="Q116" s="68">
        <f t="shared" si="5"/>
        <v>600000</v>
      </c>
    </row>
    <row r="117" spans="1:22" s="211" customFormat="1" ht="21" customHeight="1" x14ac:dyDescent="0.15">
      <c r="A117" s="286"/>
      <c r="B117" s="286"/>
      <c r="C117" s="178" t="s">
        <v>42</v>
      </c>
      <c r="D117" s="615">
        <f>SUM(Q117)/1000</f>
        <v>30186</v>
      </c>
      <c r="E117" s="563">
        <v>21186</v>
      </c>
      <c r="F117" s="563">
        <v>9000</v>
      </c>
      <c r="G117" s="436"/>
      <c r="H117" s="437"/>
      <c r="I117" s="438"/>
      <c r="J117" s="440"/>
      <c r="K117" s="445"/>
      <c r="L117" s="440"/>
      <c r="M117" s="440"/>
      <c r="N117" s="69"/>
      <c r="O117" s="70"/>
      <c r="P117" s="70"/>
      <c r="Q117" s="247">
        <f>SUM(Q118:Q122)</f>
        <v>30186000</v>
      </c>
      <c r="R117" s="211">
        <v>21186000</v>
      </c>
    </row>
    <row r="118" spans="1:22" s="211" customFormat="1" ht="21" customHeight="1" x14ac:dyDescent="0.15">
      <c r="A118" s="286"/>
      <c r="B118" s="286"/>
      <c r="C118" s="285"/>
      <c r="D118" s="614"/>
      <c r="E118" s="351">
        <v>14040</v>
      </c>
      <c r="F118" s="351">
        <v>0</v>
      </c>
      <c r="G118" s="561" t="s">
        <v>702</v>
      </c>
      <c r="H118" s="431">
        <v>1170000</v>
      </c>
      <c r="I118" s="432" t="s">
        <v>614</v>
      </c>
      <c r="J118" s="432" t="s">
        <v>615</v>
      </c>
      <c r="K118" s="441">
        <v>12</v>
      </c>
      <c r="L118" s="434" t="s">
        <v>616</v>
      </c>
      <c r="M118" s="432"/>
      <c r="N118" s="433"/>
      <c r="O118" s="434"/>
      <c r="P118" s="280" t="s">
        <v>617</v>
      </c>
      <c r="Q118" s="68">
        <f>H118*K118</f>
        <v>14040000</v>
      </c>
    </row>
    <row r="119" spans="1:22" s="211" customFormat="1" ht="21" customHeight="1" x14ac:dyDescent="0.15">
      <c r="A119" s="286"/>
      <c r="B119" s="286"/>
      <c r="C119" s="285"/>
      <c r="D119" s="614"/>
      <c r="E119" s="351">
        <v>0</v>
      </c>
      <c r="F119" s="351">
        <v>9000</v>
      </c>
      <c r="G119" s="561" t="s">
        <v>702</v>
      </c>
      <c r="H119" s="431">
        <v>150000</v>
      </c>
      <c r="I119" s="432" t="s">
        <v>614</v>
      </c>
      <c r="J119" s="432" t="s">
        <v>615</v>
      </c>
      <c r="K119" s="441">
        <v>5</v>
      </c>
      <c r="L119" s="434" t="s">
        <v>703</v>
      </c>
      <c r="M119" s="432" t="s">
        <v>615</v>
      </c>
      <c r="N119" s="433">
        <v>12</v>
      </c>
      <c r="O119" s="434" t="s">
        <v>616</v>
      </c>
      <c r="P119" s="280" t="s">
        <v>617</v>
      </c>
      <c r="Q119" s="68">
        <f>H119*K119*N119</f>
        <v>9000000</v>
      </c>
      <c r="V119" s="211">
        <v>9000000</v>
      </c>
    </row>
    <row r="120" spans="1:22" s="211" customFormat="1" ht="21" customHeight="1" x14ac:dyDescent="0.15">
      <c r="A120" s="286"/>
      <c r="B120" s="286"/>
      <c r="C120" s="285"/>
      <c r="D120" s="614"/>
      <c r="E120" s="351">
        <v>5400</v>
      </c>
      <c r="F120" s="351">
        <v>0</v>
      </c>
      <c r="G120" s="248" t="s">
        <v>704</v>
      </c>
      <c r="H120" s="268">
        <v>600000</v>
      </c>
      <c r="I120" s="281" t="s">
        <v>614</v>
      </c>
      <c r="J120" s="432" t="s">
        <v>615</v>
      </c>
      <c r="K120" s="441">
        <v>9</v>
      </c>
      <c r="L120" s="434" t="s">
        <v>703</v>
      </c>
      <c r="M120" s="434"/>
      <c r="N120" s="65"/>
      <c r="O120" s="280"/>
      <c r="P120" s="280" t="s">
        <v>617</v>
      </c>
      <c r="Q120" s="68">
        <f>H120*K120</f>
        <v>5400000</v>
      </c>
    </row>
    <row r="121" spans="1:22" s="211" customFormat="1" ht="21" customHeight="1" x14ac:dyDescent="0.15">
      <c r="A121" s="286"/>
      <c r="B121" s="286"/>
      <c r="C121" s="285"/>
      <c r="D121" s="614"/>
      <c r="E121" s="351">
        <v>1296</v>
      </c>
      <c r="F121" s="351">
        <v>0</v>
      </c>
      <c r="G121" s="248" t="s">
        <v>705</v>
      </c>
      <c r="H121" s="268">
        <v>12000</v>
      </c>
      <c r="I121" s="281" t="s">
        <v>614</v>
      </c>
      <c r="J121" s="432" t="s">
        <v>615</v>
      </c>
      <c r="K121" s="441">
        <v>9</v>
      </c>
      <c r="L121" s="434" t="s">
        <v>703</v>
      </c>
      <c r="M121" s="432" t="s">
        <v>615</v>
      </c>
      <c r="N121" s="65">
        <v>12</v>
      </c>
      <c r="O121" s="280" t="s">
        <v>616</v>
      </c>
      <c r="P121" s="280" t="s">
        <v>617</v>
      </c>
      <c r="Q121" s="68">
        <f>H121*K121*N121</f>
        <v>1296000</v>
      </c>
    </row>
    <row r="122" spans="1:22" s="211" customFormat="1" ht="21" customHeight="1" x14ac:dyDescent="0.15">
      <c r="A122" s="286"/>
      <c r="B122" s="286"/>
      <c r="C122" s="180"/>
      <c r="D122" s="616"/>
      <c r="E122" s="351">
        <v>450</v>
      </c>
      <c r="F122" s="351">
        <v>0</v>
      </c>
      <c r="G122" s="249" t="s">
        <v>706</v>
      </c>
      <c r="H122" s="72">
        <v>50000</v>
      </c>
      <c r="I122" s="250" t="s">
        <v>614</v>
      </c>
      <c r="J122" s="432" t="s">
        <v>615</v>
      </c>
      <c r="K122" s="191">
        <v>9</v>
      </c>
      <c r="L122" s="33" t="s">
        <v>703</v>
      </c>
      <c r="M122" s="33"/>
      <c r="N122" s="244"/>
      <c r="O122" s="245"/>
      <c r="P122" s="245" t="s">
        <v>617</v>
      </c>
      <c r="Q122" s="388">
        <f>H122*K122</f>
        <v>450000</v>
      </c>
    </row>
    <row r="123" spans="1:22" s="211" customFormat="1" ht="21" customHeight="1" x14ac:dyDescent="0.15">
      <c r="A123" s="286"/>
      <c r="B123" s="286"/>
      <c r="C123" s="178" t="s">
        <v>64</v>
      </c>
      <c r="D123" s="615">
        <f>SUM(Q123)/1000</f>
        <v>1600</v>
      </c>
      <c r="E123" s="358">
        <v>1000</v>
      </c>
      <c r="F123" s="358">
        <v>600</v>
      </c>
      <c r="G123" s="436"/>
      <c r="H123" s="437"/>
      <c r="I123" s="438"/>
      <c r="J123" s="438"/>
      <c r="K123" s="445"/>
      <c r="L123" s="440"/>
      <c r="M123" s="440"/>
      <c r="N123" s="439"/>
      <c r="O123" s="440"/>
      <c r="P123" s="440"/>
      <c r="Q123" s="442">
        <f>SUM(Q124:Q125)</f>
        <v>1600000</v>
      </c>
      <c r="R123" s="211">
        <v>1000000</v>
      </c>
      <c r="V123" s="211">
        <v>600000</v>
      </c>
    </row>
    <row r="124" spans="1:22" s="211" customFormat="1" ht="21" customHeight="1" x14ac:dyDescent="0.15">
      <c r="A124" s="286"/>
      <c r="B124" s="286"/>
      <c r="C124" s="285"/>
      <c r="D124" s="614"/>
      <c r="E124" s="351">
        <v>1000</v>
      </c>
      <c r="F124" s="351">
        <v>0</v>
      </c>
      <c r="G124" s="561" t="s">
        <v>707</v>
      </c>
      <c r="H124" s="431">
        <v>500000</v>
      </c>
      <c r="I124" s="432" t="s">
        <v>614</v>
      </c>
      <c r="J124" s="432" t="s">
        <v>615</v>
      </c>
      <c r="K124" s="441">
        <v>2</v>
      </c>
      <c r="L124" s="434" t="s">
        <v>655</v>
      </c>
      <c r="M124" s="434"/>
      <c r="N124" s="433"/>
      <c r="O124" s="434"/>
      <c r="P124" s="434" t="s">
        <v>617</v>
      </c>
      <c r="Q124" s="435">
        <f>H124*K124</f>
        <v>1000000</v>
      </c>
    </row>
    <row r="125" spans="1:22" s="211" customFormat="1" ht="21" customHeight="1" x14ac:dyDescent="0.15">
      <c r="A125" s="286"/>
      <c r="B125" s="286"/>
      <c r="C125" s="285"/>
      <c r="D125" s="614"/>
      <c r="E125" s="351">
        <v>0</v>
      </c>
      <c r="F125" s="351">
        <v>600</v>
      </c>
      <c r="G125" s="561" t="s">
        <v>707</v>
      </c>
      <c r="H125" s="431">
        <v>300000</v>
      </c>
      <c r="I125" s="432" t="s">
        <v>614</v>
      </c>
      <c r="J125" s="432" t="s">
        <v>615</v>
      </c>
      <c r="K125" s="441">
        <v>2</v>
      </c>
      <c r="L125" s="434" t="s">
        <v>655</v>
      </c>
      <c r="M125" s="434"/>
      <c r="N125" s="433"/>
      <c r="O125" s="434"/>
      <c r="P125" s="434" t="s">
        <v>617</v>
      </c>
      <c r="Q125" s="435">
        <f>H125*K125</f>
        <v>600000</v>
      </c>
    </row>
    <row r="126" spans="1:22" s="211" customFormat="1" ht="21" customHeight="1" x14ac:dyDescent="0.15">
      <c r="A126" s="286"/>
      <c r="B126" s="286"/>
      <c r="C126" s="178" t="s">
        <v>54</v>
      </c>
      <c r="D126" s="615">
        <f>SUM(Q126)/1000</f>
        <v>8800</v>
      </c>
      <c r="E126" s="358">
        <v>2800</v>
      </c>
      <c r="F126" s="358">
        <v>6000</v>
      </c>
      <c r="G126" s="436"/>
      <c r="H126" s="437"/>
      <c r="I126" s="438"/>
      <c r="J126" s="438"/>
      <c r="K126" s="445"/>
      <c r="L126" s="440"/>
      <c r="M126" s="440"/>
      <c r="N126" s="439"/>
      <c r="O126" s="440"/>
      <c r="P126" s="440"/>
      <c r="Q126" s="442">
        <f>SUM(Q127:Q131)</f>
        <v>8800000</v>
      </c>
    </row>
    <row r="127" spans="1:22" s="211" customFormat="1" ht="21" customHeight="1" x14ac:dyDescent="0.15">
      <c r="A127" s="286"/>
      <c r="B127" s="286"/>
      <c r="C127" s="285"/>
      <c r="D127" s="614"/>
      <c r="E127" s="351">
        <v>0</v>
      </c>
      <c r="F127" s="351">
        <v>600</v>
      </c>
      <c r="G127" s="561" t="s">
        <v>708</v>
      </c>
      <c r="H127" s="431">
        <v>50000</v>
      </c>
      <c r="I127" s="432" t="s">
        <v>614</v>
      </c>
      <c r="J127" s="432" t="s">
        <v>615</v>
      </c>
      <c r="K127" s="441">
        <v>12</v>
      </c>
      <c r="L127" s="434" t="s">
        <v>616</v>
      </c>
      <c r="M127" s="434"/>
      <c r="N127" s="433"/>
      <c r="O127" s="434"/>
      <c r="P127" s="434" t="s">
        <v>617</v>
      </c>
      <c r="Q127" s="435">
        <f t="shared" ref="Q127:Q131" si="6">H127*K127</f>
        <v>600000</v>
      </c>
    </row>
    <row r="128" spans="1:22" s="211" customFormat="1" ht="21" customHeight="1" x14ac:dyDescent="0.15">
      <c r="A128" s="286"/>
      <c r="B128" s="286"/>
      <c r="C128" s="285"/>
      <c r="D128" s="614"/>
      <c r="E128" s="351">
        <v>1000</v>
      </c>
      <c r="F128" s="351">
        <v>0</v>
      </c>
      <c r="G128" s="561" t="s">
        <v>709</v>
      </c>
      <c r="H128" s="431">
        <v>1000000</v>
      </c>
      <c r="I128" s="432" t="s">
        <v>614</v>
      </c>
      <c r="J128" s="432" t="s">
        <v>615</v>
      </c>
      <c r="K128" s="441">
        <v>1</v>
      </c>
      <c r="L128" s="434" t="s">
        <v>655</v>
      </c>
      <c r="M128" s="434"/>
      <c r="N128" s="433"/>
      <c r="O128" s="434"/>
      <c r="P128" s="434" t="s">
        <v>617</v>
      </c>
      <c r="Q128" s="435">
        <f t="shared" si="6"/>
        <v>1000000</v>
      </c>
      <c r="R128" s="211">
        <v>2800000</v>
      </c>
    </row>
    <row r="129" spans="1:23" s="211" customFormat="1" ht="21" customHeight="1" x14ac:dyDescent="0.15">
      <c r="A129" s="286"/>
      <c r="B129" s="286"/>
      <c r="C129" s="285"/>
      <c r="D129" s="614"/>
      <c r="E129" s="351">
        <v>1800</v>
      </c>
      <c r="F129" s="351">
        <v>0</v>
      </c>
      <c r="G129" s="561" t="s">
        <v>710</v>
      </c>
      <c r="H129" s="431">
        <v>150000</v>
      </c>
      <c r="I129" s="432" t="s">
        <v>614</v>
      </c>
      <c r="J129" s="432" t="s">
        <v>615</v>
      </c>
      <c r="K129" s="441">
        <v>12</v>
      </c>
      <c r="L129" s="434" t="s">
        <v>616</v>
      </c>
      <c r="M129" s="434"/>
      <c r="N129" s="433"/>
      <c r="O129" s="434"/>
      <c r="P129" s="434" t="s">
        <v>617</v>
      </c>
      <c r="Q129" s="435">
        <f>H129*K129</f>
        <v>1800000</v>
      </c>
    </row>
    <row r="130" spans="1:23" s="211" customFormat="1" ht="21" customHeight="1" x14ac:dyDescent="0.15">
      <c r="A130" s="286"/>
      <c r="B130" s="286"/>
      <c r="C130" s="285"/>
      <c r="D130" s="614"/>
      <c r="E130" s="351">
        <v>0</v>
      </c>
      <c r="F130" s="351">
        <v>4400</v>
      </c>
      <c r="G130" s="561" t="s">
        <v>711</v>
      </c>
      <c r="H130" s="431">
        <v>200000</v>
      </c>
      <c r="I130" s="432" t="s">
        <v>614</v>
      </c>
      <c r="J130" s="432" t="s">
        <v>615</v>
      </c>
      <c r="K130" s="441">
        <v>22</v>
      </c>
      <c r="L130" s="434" t="s">
        <v>661</v>
      </c>
      <c r="M130" s="434"/>
      <c r="N130" s="433"/>
      <c r="O130" s="434"/>
      <c r="P130" s="434" t="s">
        <v>617</v>
      </c>
      <c r="Q130" s="435">
        <f t="shared" si="6"/>
        <v>4400000</v>
      </c>
    </row>
    <row r="131" spans="1:23" s="211" customFormat="1" ht="21" customHeight="1" x14ac:dyDescent="0.15">
      <c r="A131" s="286"/>
      <c r="B131" s="286"/>
      <c r="C131" s="285"/>
      <c r="D131" s="614"/>
      <c r="E131" s="351">
        <v>0</v>
      </c>
      <c r="F131" s="351">
        <v>1000</v>
      </c>
      <c r="G131" s="561" t="s">
        <v>712</v>
      </c>
      <c r="H131" s="431">
        <v>1000000</v>
      </c>
      <c r="I131" s="432" t="s">
        <v>614</v>
      </c>
      <c r="J131" s="432" t="s">
        <v>615</v>
      </c>
      <c r="K131" s="441">
        <v>1</v>
      </c>
      <c r="L131" s="434" t="s">
        <v>655</v>
      </c>
      <c r="M131" s="434"/>
      <c r="N131" s="433"/>
      <c r="O131" s="434"/>
      <c r="P131" s="434" t="s">
        <v>617</v>
      </c>
      <c r="Q131" s="435">
        <f t="shared" si="6"/>
        <v>1000000</v>
      </c>
    </row>
    <row r="132" spans="1:23" s="211" customFormat="1" ht="21" customHeight="1" x14ac:dyDescent="0.15">
      <c r="A132" s="676" t="s">
        <v>43</v>
      </c>
      <c r="B132" s="677"/>
      <c r="C132" s="678"/>
      <c r="D132" s="617">
        <f>SUM(D133)</f>
        <v>38560</v>
      </c>
      <c r="E132" s="356">
        <v>30560</v>
      </c>
      <c r="F132" s="356">
        <v>8000</v>
      </c>
      <c r="G132" s="320"/>
      <c r="H132" s="321"/>
      <c r="I132" s="324"/>
      <c r="J132" s="322"/>
      <c r="K132" s="327"/>
      <c r="L132" s="324"/>
      <c r="M132" s="324"/>
      <c r="N132" s="323"/>
      <c r="O132" s="324"/>
      <c r="P132" s="324"/>
      <c r="Q132" s="380"/>
      <c r="W132" s="211">
        <v>3000000</v>
      </c>
    </row>
    <row r="133" spans="1:23" s="211" customFormat="1" ht="21" customHeight="1" x14ac:dyDescent="0.15">
      <c r="A133" s="317"/>
      <c r="B133" s="676" t="s">
        <v>44</v>
      </c>
      <c r="C133" s="678"/>
      <c r="D133" s="613">
        <f>SUM(D134,D137,D140)</f>
        <v>38560</v>
      </c>
      <c r="E133" s="565">
        <f>SUM(E134,E137,E140)</f>
        <v>30560</v>
      </c>
      <c r="F133" s="565">
        <f>SUM(F134,F137,F140)</f>
        <v>8000</v>
      </c>
      <c r="G133" s="29"/>
      <c r="H133" s="30"/>
      <c r="I133" s="31"/>
      <c r="J133" s="31"/>
      <c r="K133" s="191"/>
      <c r="L133" s="33"/>
      <c r="M133" s="33"/>
      <c r="N133" s="32"/>
      <c r="O133" s="33"/>
      <c r="P133" s="33"/>
      <c r="Q133" s="391"/>
    </row>
    <row r="134" spans="1:23" s="211" customFormat="1" ht="21" customHeight="1" x14ac:dyDescent="0.15">
      <c r="A134" s="317"/>
      <c r="B134" s="317"/>
      <c r="C134" s="285" t="s">
        <v>97</v>
      </c>
      <c r="D134" s="614">
        <f>SUM(Q134)/1000</f>
        <v>4000</v>
      </c>
      <c r="E134" s="351">
        <v>2000</v>
      </c>
      <c r="F134" s="351">
        <v>2000</v>
      </c>
      <c r="G134" s="561"/>
      <c r="H134" s="431"/>
      <c r="I134" s="432"/>
      <c r="J134" s="432"/>
      <c r="K134" s="441"/>
      <c r="L134" s="434"/>
      <c r="M134" s="434"/>
      <c r="N134" s="433"/>
      <c r="O134" s="434"/>
      <c r="P134" s="434"/>
      <c r="Q134" s="443">
        <f>SUM(Q135:Q136)</f>
        <v>4000000</v>
      </c>
    </row>
    <row r="135" spans="1:23" s="211" customFormat="1" ht="21" customHeight="1" x14ac:dyDescent="0.15">
      <c r="A135" s="317"/>
      <c r="B135" s="317"/>
      <c r="C135" s="285"/>
      <c r="D135" s="614"/>
      <c r="E135" s="351">
        <v>2000</v>
      </c>
      <c r="F135" s="351">
        <v>0</v>
      </c>
      <c r="G135" s="561" t="s">
        <v>713</v>
      </c>
      <c r="H135" s="431">
        <v>1000000</v>
      </c>
      <c r="I135" s="432" t="s">
        <v>614</v>
      </c>
      <c r="J135" s="432" t="s">
        <v>615</v>
      </c>
      <c r="K135" s="441">
        <v>2</v>
      </c>
      <c r="L135" s="434" t="s">
        <v>655</v>
      </c>
      <c r="M135" s="434"/>
      <c r="N135" s="433"/>
      <c r="O135" s="434"/>
      <c r="P135" s="434" t="s">
        <v>617</v>
      </c>
      <c r="Q135" s="435">
        <f>H135*K135</f>
        <v>2000000</v>
      </c>
      <c r="R135" s="211">
        <v>2000000</v>
      </c>
      <c r="V135" s="211">
        <v>2000000</v>
      </c>
    </row>
    <row r="136" spans="1:23" s="211" customFormat="1" ht="21" customHeight="1" x14ac:dyDescent="0.15">
      <c r="A136" s="317"/>
      <c r="B136" s="317"/>
      <c r="C136" s="285"/>
      <c r="D136" s="614"/>
      <c r="E136" s="351">
        <v>0</v>
      </c>
      <c r="F136" s="351">
        <v>2000</v>
      </c>
      <c r="G136" s="561" t="s">
        <v>714</v>
      </c>
      <c r="H136" s="431">
        <v>1000000</v>
      </c>
      <c r="I136" s="432" t="s">
        <v>614</v>
      </c>
      <c r="J136" s="432" t="s">
        <v>615</v>
      </c>
      <c r="K136" s="441">
        <v>2</v>
      </c>
      <c r="L136" s="434" t="s">
        <v>655</v>
      </c>
      <c r="M136" s="434"/>
      <c r="N136" s="433"/>
      <c r="O136" s="434"/>
      <c r="P136" s="434" t="s">
        <v>617</v>
      </c>
      <c r="Q136" s="435">
        <f>H136*K136</f>
        <v>2000000</v>
      </c>
    </row>
    <row r="137" spans="1:23" s="211" customFormat="1" ht="21" customHeight="1" x14ac:dyDescent="0.15">
      <c r="A137" s="286"/>
      <c r="B137" s="286"/>
      <c r="C137" s="178" t="s">
        <v>98</v>
      </c>
      <c r="D137" s="615">
        <f>SUM(Q137)/1000</f>
        <v>4000</v>
      </c>
      <c r="E137" s="358">
        <v>1000</v>
      </c>
      <c r="F137" s="358">
        <v>3000</v>
      </c>
      <c r="G137" s="436"/>
      <c r="H137" s="437"/>
      <c r="I137" s="438"/>
      <c r="J137" s="438"/>
      <c r="K137" s="445"/>
      <c r="L137" s="440"/>
      <c r="M137" s="440"/>
      <c r="N137" s="439"/>
      <c r="O137" s="440"/>
      <c r="P137" s="440"/>
      <c r="Q137" s="442">
        <f>SUM(Q138:Q139)</f>
        <v>4000000</v>
      </c>
      <c r="R137" s="211">
        <v>1000000</v>
      </c>
    </row>
    <row r="138" spans="1:23" s="211" customFormat="1" ht="21" customHeight="1" x14ac:dyDescent="0.15">
      <c r="A138" s="286"/>
      <c r="B138" s="286"/>
      <c r="C138" s="285"/>
      <c r="D138" s="614"/>
      <c r="E138" s="351">
        <v>0</v>
      </c>
      <c r="F138" s="351">
        <v>3000</v>
      </c>
      <c r="G138" s="561" t="s">
        <v>715</v>
      </c>
      <c r="H138" s="431">
        <v>3000000</v>
      </c>
      <c r="I138" s="432" t="s">
        <v>614</v>
      </c>
      <c r="J138" s="432" t="s">
        <v>615</v>
      </c>
      <c r="K138" s="441">
        <v>1</v>
      </c>
      <c r="L138" s="434" t="s">
        <v>655</v>
      </c>
      <c r="M138" s="434"/>
      <c r="N138" s="433"/>
      <c r="O138" s="434"/>
      <c r="P138" s="434" t="s">
        <v>617</v>
      </c>
      <c r="Q138" s="435">
        <f>H138*K138</f>
        <v>3000000</v>
      </c>
      <c r="V138" s="211">
        <v>3000000</v>
      </c>
    </row>
    <row r="139" spans="1:23" s="211" customFormat="1" ht="21" customHeight="1" x14ac:dyDescent="0.15">
      <c r="A139" s="286"/>
      <c r="B139" s="286"/>
      <c r="C139" s="285"/>
      <c r="D139" s="614"/>
      <c r="E139" s="351">
        <v>1000</v>
      </c>
      <c r="F139" s="351">
        <v>0</v>
      </c>
      <c r="G139" s="561" t="s">
        <v>716</v>
      </c>
      <c r="H139" s="431">
        <v>1000000</v>
      </c>
      <c r="I139" s="432" t="s">
        <v>614</v>
      </c>
      <c r="J139" s="432" t="s">
        <v>615</v>
      </c>
      <c r="K139" s="441">
        <v>1</v>
      </c>
      <c r="L139" s="434" t="s">
        <v>655</v>
      </c>
      <c r="M139" s="434"/>
      <c r="N139" s="433"/>
      <c r="O139" s="434"/>
      <c r="P139" s="434" t="s">
        <v>617</v>
      </c>
      <c r="Q139" s="435">
        <f>H139*K139</f>
        <v>1000000</v>
      </c>
    </row>
    <row r="140" spans="1:23" s="211" customFormat="1" ht="21" customHeight="1" x14ac:dyDescent="0.15">
      <c r="A140" s="286"/>
      <c r="B140" s="286"/>
      <c r="C140" s="178" t="s">
        <v>99</v>
      </c>
      <c r="D140" s="615">
        <f>SUM(Q140)/1000</f>
        <v>30560</v>
      </c>
      <c r="E140" s="358">
        <v>27560</v>
      </c>
      <c r="F140" s="358">
        <v>3000</v>
      </c>
      <c r="G140" s="436"/>
      <c r="H140" s="437"/>
      <c r="I140" s="438"/>
      <c r="J140" s="438"/>
      <c r="K140" s="445"/>
      <c r="L140" s="440"/>
      <c r="M140" s="440"/>
      <c r="N140" s="439"/>
      <c r="O140" s="440"/>
      <c r="P140" s="440"/>
      <c r="Q140" s="442">
        <f>SUM(Q141:Q150)</f>
        <v>30560000</v>
      </c>
      <c r="R140" s="211">
        <v>27560000</v>
      </c>
    </row>
    <row r="141" spans="1:23" s="211" customFormat="1" ht="21" customHeight="1" x14ac:dyDescent="0.15">
      <c r="A141" s="286"/>
      <c r="B141" s="286"/>
      <c r="C141" s="285"/>
      <c r="D141" s="614"/>
      <c r="E141" s="351">
        <v>2400</v>
      </c>
      <c r="F141" s="351">
        <v>0</v>
      </c>
      <c r="G141" s="561" t="s">
        <v>717</v>
      </c>
      <c r="H141" s="431">
        <v>200000</v>
      </c>
      <c r="I141" s="432" t="s">
        <v>614</v>
      </c>
      <c r="J141" s="432" t="s">
        <v>615</v>
      </c>
      <c r="K141" s="441">
        <v>12</v>
      </c>
      <c r="L141" s="434" t="s">
        <v>616</v>
      </c>
      <c r="M141" s="434"/>
      <c r="N141" s="433"/>
      <c r="O141" s="434"/>
      <c r="P141" s="434" t="s">
        <v>617</v>
      </c>
      <c r="Q141" s="435">
        <f>H141*K141</f>
        <v>2400000</v>
      </c>
    </row>
    <row r="142" spans="1:23" s="211" customFormat="1" ht="21" customHeight="1" x14ac:dyDescent="0.15">
      <c r="A142" s="286"/>
      <c r="B142" s="286"/>
      <c r="C142" s="285"/>
      <c r="D142" s="614"/>
      <c r="E142" s="351">
        <v>2400</v>
      </c>
      <c r="F142" s="351">
        <v>0</v>
      </c>
      <c r="G142" s="561" t="s">
        <v>718</v>
      </c>
      <c r="H142" s="431">
        <v>200000</v>
      </c>
      <c r="I142" s="432" t="s">
        <v>614</v>
      </c>
      <c r="J142" s="432" t="s">
        <v>615</v>
      </c>
      <c r="K142" s="441">
        <v>12</v>
      </c>
      <c r="L142" s="434" t="s">
        <v>655</v>
      </c>
      <c r="M142" s="434"/>
      <c r="N142" s="433"/>
      <c r="O142" s="434"/>
      <c r="P142" s="434" t="s">
        <v>617</v>
      </c>
      <c r="Q142" s="435">
        <f t="shared" ref="Q142:Q150" si="7">H142*K142</f>
        <v>2400000</v>
      </c>
    </row>
    <row r="143" spans="1:23" s="211" customFormat="1" ht="21" customHeight="1" x14ac:dyDescent="0.15">
      <c r="A143" s="286"/>
      <c r="B143" s="286"/>
      <c r="C143" s="285"/>
      <c r="D143" s="614"/>
      <c r="E143" s="351">
        <v>2400</v>
      </c>
      <c r="F143" s="351">
        <v>0</v>
      </c>
      <c r="G143" s="561" t="s">
        <v>719</v>
      </c>
      <c r="H143" s="431">
        <v>200000</v>
      </c>
      <c r="I143" s="432" t="s">
        <v>614</v>
      </c>
      <c r="J143" s="432" t="s">
        <v>615</v>
      </c>
      <c r="K143" s="441">
        <v>12</v>
      </c>
      <c r="L143" s="434" t="s">
        <v>616</v>
      </c>
      <c r="M143" s="434"/>
      <c r="N143" s="433"/>
      <c r="O143" s="434"/>
      <c r="P143" s="434" t="s">
        <v>617</v>
      </c>
      <c r="Q143" s="435">
        <f t="shared" si="7"/>
        <v>2400000</v>
      </c>
    </row>
    <row r="144" spans="1:23" s="211" customFormat="1" ht="21" customHeight="1" x14ac:dyDescent="0.15">
      <c r="A144" s="286"/>
      <c r="B144" s="286"/>
      <c r="C144" s="285"/>
      <c r="D144" s="614"/>
      <c r="E144" s="351">
        <v>2280</v>
      </c>
      <c r="F144" s="351">
        <v>0</v>
      </c>
      <c r="G144" s="561" t="s">
        <v>720</v>
      </c>
      <c r="H144" s="431">
        <v>190000</v>
      </c>
      <c r="I144" s="432" t="s">
        <v>614</v>
      </c>
      <c r="J144" s="432" t="s">
        <v>615</v>
      </c>
      <c r="K144" s="441">
        <v>12</v>
      </c>
      <c r="L144" s="434" t="s">
        <v>616</v>
      </c>
      <c r="M144" s="434"/>
      <c r="N144" s="433"/>
      <c r="O144" s="434"/>
      <c r="P144" s="251" t="s">
        <v>617</v>
      </c>
      <c r="Q144" s="435">
        <f t="shared" si="7"/>
        <v>2280000</v>
      </c>
    </row>
    <row r="145" spans="1:22" s="211" customFormat="1" ht="21" customHeight="1" x14ac:dyDescent="0.15">
      <c r="A145" s="286"/>
      <c r="B145" s="286"/>
      <c r="C145" s="285"/>
      <c r="D145" s="614"/>
      <c r="E145" s="351">
        <v>3000</v>
      </c>
      <c r="F145" s="351">
        <v>0</v>
      </c>
      <c r="G145" s="561" t="s">
        <v>721</v>
      </c>
      <c r="H145" s="431">
        <v>250000</v>
      </c>
      <c r="I145" s="432" t="s">
        <v>614</v>
      </c>
      <c r="J145" s="432" t="s">
        <v>615</v>
      </c>
      <c r="K145" s="441">
        <v>12</v>
      </c>
      <c r="L145" s="434" t="s">
        <v>616</v>
      </c>
      <c r="M145" s="434"/>
      <c r="N145" s="433"/>
      <c r="O145" s="434"/>
      <c r="P145" s="434" t="s">
        <v>617</v>
      </c>
      <c r="Q145" s="435">
        <f t="shared" si="7"/>
        <v>3000000</v>
      </c>
    </row>
    <row r="146" spans="1:22" s="211" customFormat="1" ht="21" customHeight="1" x14ac:dyDescent="0.15">
      <c r="A146" s="286"/>
      <c r="B146" s="286"/>
      <c r="C146" s="285"/>
      <c r="D146" s="614"/>
      <c r="E146" s="351">
        <v>2000</v>
      </c>
      <c r="F146" s="351">
        <v>0</v>
      </c>
      <c r="G146" s="561" t="s">
        <v>722</v>
      </c>
      <c r="H146" s="431">
        <v>1000000</v>
      </c>
      <c r="I146" s="432" t="s">
        <v>614</v>
      </c>
      <c r="J146" s="432" t="s">
        <v>615</v>
      </c>
      <c r="K146" s="441">
        <v>2</v>
      </c>
      <c r="L146" s="434" t="s">
        <v>655</v>
      </c>
      <c r="M146" s="434"/>
      <c r="N146" s="433"/>
      <c r="O146" s="434"/>
      <c r="P146" s="434" t="s">
        <v>617</v>
      </c>
      <c r="Q146" s="435">
        <f t="shared" si="7"/>
        <v>2000000</v>
      </c>
    </row>
    <row r="147" spans="1:22" s="418" customFormat="1" ht="21" customHeight="1" x14ac:dyDescent="0.15">
      <c r="A147" s="286"/>
      <c r="B147" s="286"/>
      <c r="C147" s="285"/>
      <c r="D147" s="614"/>
      <c r="E147" s="351">
        <v>2280</v>
      </c>
      <c r="F147" s="351">
        <v>0</v>
      </c>
      <c r="G147" s="561" t="s">
        <v>783</v>
      </c>
      <c r="H147" s="431">
        <v>2280000</v>
      </c>
      <c r="I147" s="432" t="s">
        <v>280</v>
      </c>
      <c r="J147" s="432" t="s">
        <v>615</v>
      </c>
      <c r="K147" s="441">
        <v>1</v>
      </c>
      <c r="L147" s="434" t="s">
        <v>655</v>
      </c>
      <c r="M147" s="434"/>
      <c r="N147" s="433"/>
      <c r="O147" s="434"/>
      <c r="P147" s="434" t="s">
        <v>95</v>
      </c>
      <c r="Q147" s="435">
        <f>H147*K147</f>
        <v>2280000</v>
      </c>
    </row>
    <row r="148" spans="1:22" s="418" customFormat="1" ht="21" customHeight="1" x14ac:dyDescent="0.15">
      <c r="A148" s="286"/>
      <c r="B148" s="286"/>
      <c r="C148" s="285"/>
      <c r="D148" s="614"/>
      <c r="E148" s="351">
        <v>0</v>
      </c>
      <c r="F148" s="351">
        <v>3000</v>
      </c>
      <c r="G148" s="561" t="s">
        <v>783</v>
      </c>
      <c r="H148" s="431">
        <v>3000000</v>
      </c>
      <c r="I148" s="432" t="s">
        <v>280</v>
      </c>
      <c r="J148" s="432" t="s">
        <v>615</v>
      </c>
      <c r="K148" s="441">
        <v>1</v>
      </c>
      <c r="L148" s="434" t="s">
        <v>655</v>
      </c>
      <c r="M148" s="434"/>
      <c r="N148" s="433"/>
      <c r="O148" s="434"/>
      <c r="P148" s="434" t="s">
        <v>95</v>
      </c>
      <c r="Q148" s="435">
        <f>H148*K148</f>
        <v>3000000</v>
      </c>
    </row>
    <row r="149" spans="1:22" s="211" customFormat="1" ht="21" customHeight="1" x14ac:dyDescent="0.15">
      <c r="A149" s="286"/>
      <c r="B149" s="286"/>
      <c r="C149" s="285"/>
      <c r="D149" s="614"/>
      <c r="E149" s="351">
        <v>1200</v>
      </c>
      <c r="F149" s="351">
        <v>0</v>
      </c>
      <c r="G149" s="561" t="s">
        <v>723</v>
      </c>
      <c r="H149" s="431">
        <v>100000</v>
      </c>
      <c r="I149" s="432" t="s">
        <v>614</v>
      </c>
      <c r="J149" s="432" t="s">
        <v>615</v>
      </c>
      <c r="K149" s="441">
        <v>12</v>
      </c>
      <c r="L149" s="434" t="s">
        <v>655</v>
      </c>
      <c r="M149" s="434"/>
      <c r="N149" s="433"/>
      <c r="O149" s="434"/>
      <c r="P149" s="434" t="s">
        <v>617</v>
      </c>
      <c r="Q149" s="435">
        <f t="shared" si="7"/>
        <v>1200000</v>
      </c>
    </row>
    <row r="150" spans="1:22" s="211" customFormat="1" ht="21" customHeight="1" x14ac:dyDescent="0.15">
      <c r="A150" s="273"/>
      <c r="B150" s="186"/>
      <c r="C150" s="318"/>
      <c r="D150" s="614"/>
      <c r="E150" s="351">
        <v>9600</v>
      </c>
      <c r="F150" s="351">
        <v>0</v>
      </c>
      <c r="G150" s="561" t="s">
        <v>724</v>
      </c>
      <c r="H150" s="431">
        <v>800000</v>
      </c>
      <c r="I150" s="432" t="s">
        <v>614</v>
      </c>
      <c r="J150" s="432" t="s">
        <v>615</v>
      </c>
      <c r="K150" s="441">
        <v>12</v>
      </c>
      <c r="L150" s="434" t="s">
        <v>616</v>
      </c>
      <c r="M150" s="434"/>
      <c r="N150" s="433"/>
      <c r="O150" s="434"/>
      <c r="P150" s="434" t="s">
        <v>617</v>
      </c>
      <c r="Q150" s="435">
        <f t="shared" si="7"/>
        <v>9600000</v>
      </c>
    </row>
    <row r="151" spans="1:22" s="211" customFormat="1" ht="21" customHeight="1" x14ac:dyDescent="0.15">
      <c r="A151" s="676" t="s">
        <v>45</v>
      </c>
      <c r="B151" s="677"/>
      <c r="C151" s="678"/>
      <c r="D151" s="617">
        <f>SUM(D152)</f>
        <v>2093779.8147192453</v>
      </c>
      <c r="E151" s="356">
        <f>E152</f>
        <v>232807.00020000001</v>
      </c>
      <c r="F151" s="356">
        <f>F152</f>
        <v>1860972.8145192454</v>
      </c>
      <c r="G151" s="320"/>
      <c r="H151" s="321"/>
      <c r="I151" s="322"/>
      <c r="J151" s="322"/>
      <c r="K151" s="327"/>
      <c r="L151" s="324"/>
      <c r="M151" s="324"/>
      <c r="N151" s="323"/>
      <c r="O151" s="324"/>
      <c r="P151" s="324"/>
      <c r="Q151" s="172">
        <f>Q152</f>
        <v>2093779814.7192454</v>
      </c>
      <c r="U151" s="74"/>
    </row>
    <row r="152" spans="1:22" s="211" customFormat="1" ht="21" customHeight="1" x14ac:dyDescent="0.15">
      <c r="A152" s="317"/>
      <c r="B152" s="676" t="s">
        <v>303</v>
      </c>
      <c r="C152" s="678"/>
      <c r="D152" s="613">
        <f>SUM(D153,D161,D175,D279,D330,D337,D369,D420,D433,D471,D502,D522,D579,D588,D605)</f>
        <v>2093779.8147192453</v>
      </c>
      <c r="E152" s="569">
        <f>SUM(E153,E161,E175,E279,E330,E337,E369,E420,E433,E471,E502,E522,E579,E588,E605)</f>
        <v>232807.00020000001</v>
      </c>
      <c r="F152" s="569">
        <f>SUM(F153,F161,F175,F279,F330,F337,F369,F420,F433,F471,F502,F522,F579,F588,F605)</f>
        <v>1860972.8145192454</v>
      </c>
      <c r="G152" s="320"/>
      <c r="H152" s="321"/>
      <c r="I152" s="322"/>
      <c r="J152" s="322"/>
      <c r="K152" s="327"/>
      <c r="L152" s="324"/>
      <c r="M152" s="324"/>
      <c r="N152" s="323"/>
      <c r="O152" s="324"/>
      <c r="P152" s="33"/>
      <c r="Q152" s="160">
        <f>SUM(Q153,Q161,Q175,Q279,Q330,Q337,Q369,Q420,Q433,Q471,Q502,Q522,Q579,Q588,Q605)</f>
        <v>2093779814.7192454</v>
      </c>
      <c r="R152" s="74"/>
      <c r="U152" s="74"/>
    </row>
    <row r="153" spans="1:22" s="211" customFormat="1" ht="21" customHeight="1" x14ac:dyDescent="0.15">
      <c r="A153" s="317"/>
      <c r="B153" s="182"/>
      <c r="C153" s="183" t="s">
        <v>116</v>
      </c>
      <c r="D153" s="615">
        <f>SUM(Q153)/1000</f>
        <v>900</v>
      </c>
      <c r="E153" s="563">
        <v>0</v>
      </c>
      <c r="F153" s="358">
        <v>900</v>
      </c>
      <c r="G153" s="436"/>
      <c r="H153" s="437"/>
      <c r="I153" s="438"/>
      <c r="J153" s="438"/>
      <c r="K153" s="445"/>
      <c r="L153" s="440"/>
      <c r="M153" s="440"/>
      <c r="N153" s="439"/>
      <c r="O153" s="440"/>
      <c r="P153" s="440"/>
      <c r="Q153" s="442">
        <f>SUM(Q154,Q158)</f>
        <v>900000</v>
      </c>
      <c r="R153" s="74"/>
      <c r="U153" s="74"/>
      <c r="V153" s="211">
        <v>500000</v>
      </c>
    </row>
    <row r="154" spans="1:22" s="211" customFormat="1" ht="21" customHeight="1" x14ac:dyDescent="0.15">
      <c r="A154" s="317"/>
      <c r="B154" s="317"/>
      <c r="C154" s="318"/>
      <c r="D154" s="614"/>
      <c r="E154" s="351">
        <v>0</v>
      </c>
      <c r="F154" s="351">
        <v>500</v>
      </c>
      <c r="G154" s="561" t="s">
        <v>401</v>
      </c>
      <c r="H154" s="431"/>
      <c r="I154" s="432"/>
      <c r="J154" s="432"/>
      <c r="K154" s="441"/>
      <c r="L154" s="434"/>
      <c r="M154" s="434"/>
      <c r="N154" s="433"/>
      <c r="O154" s="434"/>
      <c r="P154" s="434"/>
      <c r="Q154" s="443">
        <f>SUM(Q155:Q156)</f>
        <v>500000</v>
      </c>
      <c r="R154" s="74"/>
      <c r="U154" s="74"/>
    </row>
    <row r="155" spans="1:22" s="211" customFormat="1" ht="21" customHeight="1" x14ac:dyDescent="0.15">
      <c r="A155" s="317"/>
      <c r="B155" s="317"/>
      <c r="C155" s="318"/>
      <c r="D155" s="614"/>
      <c r="E155" s="351">
        <v>0</v>
      </c>
      <c r="F155" s="351">
        <v>0</v>
      </c>
      <c r="G155" s="561" t="s">
        <v>402</v>
      </c>
      <c r="H155" s="431">
        <v>3000</v>
      </c>
      <c r="I155" s="432" t="s">
        <v>403</v>
      </c>
      <c r="J155" s="432" t="s">
        <v>404</v>
      </c>
      <c r="K155" s="441">
        <v>100</v>
      </c>
      <c r="L155" s="434" t="s">
        <v>405</v>
      </c>
      <c r="M155" s="434"/>
      <c r="N155" s="433"/>
      <c r="O155" s="434"/>
      <c r="P155" s="434" t="s">
        <v>406</v>
      </c>
      <c r="Q155" s="435">
        <v>300000</v>
      </c>
      <c r="R155" s="74"/>
      <c r="U155" s="74"/>
    </row>
    <row r="156" spans="1:22" s="211" customFormat="1" ht="21" customHeight="1" x14ac:dyDescent="0.15">
      <c r="A156" s="317"/>
      <c r="B156" s="317"/>
      <c r="C156" s="318"/>
      <c r="D156" s="614"/>
      <c r="E156" s="351">
        <v>0</v>
      </c>
      <c r="F156" s="351">
        <v>0</v>
      </c>
      <c r="G156" s="561" t="s">
        <v>407</v>
      </c>
      <c r="H156" s="431">
        <v>50000</v>
      </c>
      <c r="I156" s="432" t="s">
        <v>403</v>
      </c>
      <c r="J156" s="432" t="s">
        <v>404</v>
      </c>
      <c r="K156" s="441">
        <v>4</v>
      </c>
      <c r="L156" s="434" t="s">
        <v>408</v>
      </c>
      <c r="M156" s="434"/>
      <c r="N156" s="433"/>
      <c r="O156" s="434"/>
      <c r="P156" s="434" t="s">
        <v>406</v>
      </c>
      <c r="Q156" s="435">
        <v>200000</v>
      </c>
      <c r="R156" s="74"/>
      <c r="U156" s="74"/>
      <c r="V156" s="452"/>
    </row>
    <row r="157" spans="1:22" s="211" customFormat="1" ht="21" customHeight="1" x14ac:dyDescent="0.15">
      <c r="A157" s="317"/>
      <c r="B157" s="317"/>
      <c r="C157" s="318"/>
      <c r="D157" s="614"/>
      <c r="E157" s="351">
        <v>0</v>
      </c>
      <c r="F157" s="351">
        <v>0</v>
      </c>
      <c r="G157" s="561"/>
      <c r="H157" s="431"/>
      <c r="I157" s="432"/>
      <c r="J157" s="432"/>
      <c r="K157" s="441"/>
      <c r="L157" s="434"/>
      <c r="M157" s="434"/>
      <c r="N157" s="433"/>
      <c r="O157" s="434"/>
      <c r="P157" s="434"/>
      <c r="Q157" s="443"/>
      <c r="R157" s="74"/>
    </row>
    <row r="158" spans="1:22" s="211" customFormat="1" ht="21" customHeight="1" x14ac:dyDescent="0.15">
      <c r="A158" s="317"/>
      <c r="B158" s="317"/>
      <c r="C158" s="318"/>
      <c r="D158" s="614"/>
      <c r="E158" s="351">
        <v>0</v>
      </c>
      <c r="F158" s="351">
        <v>400</v>
      </c>
      <c r="G158" s="561" t="s">
        <v>409</v>
      </c>
      <c r="H158" s="431"/>
      <c r="I158" s="432"/>
      <c r="J158" s="432"/>
      <c r="K158" s="441"/>
      <c r="L158" s="434"/>
      <c r="M158" s="434"/>
      <c r="N158" s="433"/>
      <c r="O158" s="434"/>
      <c r="P158" s="434"/>
      <c r="Q158" s="443">
        <f>SUM(Q159:Q160)</f>
        <v>400000</v>
      </c>
      <c r="R158" s="74"/>
      <c r="V158" s="211">
        <v>400000</v>
      </c>
    </row>
    <row r="159" spans="1:22" s="211" customFormat="1" ht="21" customHeight="1" x14ac:dyDescent="0.15">
      <c r="A159" s="317"/>
      <c r="B159" s="317"/>
      <c r="C159" s="318"/>
      <c r="D159" s="614"/>
      <c r="E159" s="351">
        <v>0</v>
      </c>
      <c r="F159" s="351">
        <v>0</v>
      </c>
      <c r="G159" s="561" t="s">
        <v>410</v>
      </c>
      <c r="H159" s="431">
        <v>100000</v>
      </c>
      <c r="I159" s="432" t="s">
        <v>403</v>
      </c>
      <c r="J159" s="432" t="s">
        <v>404</v>
      </c>
      <c r="K159" s="441">
        <v>2</v>
      </c>
      <c r="L159" s="434" t="s">
        <v>408</v>
      </c>
      <c r="M159" s="434"/>
      <c r="N159" s="433"/>
      <c r="O159" s="434"/>
      <c r="P159" s="434" t="s">
        <v>406</v>
      </c>
      <c r="Q159" s="435">
        <v>200000</v>
      </c>
    </row>
    <row r="160" spans="1:22" s="211" customFormat="1" ht="21" customHeight="1" x14ac:dyDescent="0.15">
      <c r="A160" s="317"/>
      <c r="B160" s="317"/>
      <c r="C160" s="318"/>
      <c r="D160" s="614"/>
      <c r="E160" s="351">
        <v>0</v>
      </c>
      <c r="F160" s="351">
        <v>0</v>
      </c>
      <c r="G160" s="561" t="s">
        <v>411</v>
      </c>
      <c r="H160" s="431">
        <v>50000</v>
      </c>
      <c r="I160" s="432" t="s">
        <v>403</v>
      </c>
      <c r="J160" s="432" t="s">
        <v>404</v>
      </c>
      <c r="K160" s="441">
        <v>4</v>
      </c>
      <c r="L160" s="434" t="s">
        <v>408</v>
      </c>
      <c r="M160" s="434"/>
      <c r="N160" s="433"/>
      <c r="O160" s="434"/>
      <c r="P160" s="434" t="s">
        <v>406</v>
      </c>
      <c r="Q160" s="435">
        <v>200000</v>
      </c>
    </row>
    <row r="161" spans="1:22" s="211" customFormat="1" ht="21" customHeight="1" x14ac:dyDescent="0.15">
      <c r="A161" s="317"/>
      <c r="B161" s="317"/>
      <c r="C161" s="178" t="s">
        <v>263</v>
      </c>
      <c r="D161" s="615">
        <f>SUM(Q161)/1000</f>
        <v>5960</v>
      </c>
      <c r="E161" s="358">
        <f>SUM(E162:E174)</f>
        <v>1200</v>
      </c>
      <c r="F161" s="358">
        <f>SUM(F162:F174)</f>
        <v>4760</v>
      </c>
      <c r="G161" s="436"/>
      <c r="H161" s="437"/>
      <c r="I161" s="438"/>
      <c r="J161" s="438"/>
      <c r="K161" s="445"/>
      <c r="L161" s="440"/>
      <c r="M161" s="440"/>
      <c r="N161" s="439"/>
      <c r="O161" s="440"/>
      <c r="P161" s="440"/>
      <c r="Q161" s="442">
        <f>SUM(Q162,Q169)</f>
        <v>5960000</v>
      </c>
      <c r="R161" s="211">
        <v>1200000</v>
      </c>
      <c r="U161" s="418"/>
      <c r="V161" s="418"/>
    </row>
    <row r="162" spans="1:22" s="211" customFormat="1" ht="21" customHeight="1" x14ac:dyDescent="0.15">
      <c r="A162" s="317"/>
      <c r="B162" s="317"/>
      <c r="C162" s="285"/>
      <c r="D162" s="614"/>
      <c r="E162" s="351">
        <v>1200</v>
      </c>
      <c r="F162" s="351">
        <v>0</v>
      </c>
      <c r="G162" s="561" t="s">
        <v>412</v>
      </c>
      <c r="H162" s="431"/>
      <c r="I162" s="432"/>
      <c r="J162" s="432"/>
      <c r="K162" s="441"/>
      <c r="L162" s="434"/>
      <c r="M162" s="434"/>
      <c r="N162" s="433"/>
      <c r="O162" s="434"/>
      <c r="P162" s="434"/>
      <c r="Q162" s="443">
        <f>SUM(Q163:Q167)</f>
        <v>1200000</v>
      </c>
    </row>
    <row r="163" spans="1:22" s="211" customFormat="1" ht="21" customHeight="1" x14ac:dyDescent="0.15">
      <c r="A163" s="317"/>
      <c r="B163" s="317"/>
      <c r="C163" s="285"/>
      <c r="D163" s="614"/>
      <c r="E163" s="351">
        <v>0</v>
      </c>
      <c r="F163" s="351">
        <v>0</v>
      </c>
      <c r="G163" s="561" t="s">
        <v>413</v>
      </c>
      <c r="H163" s="431">
        <v>40000</v>
      </c>
      <c r="I163" s="432" t="s">
        <v>403</v>
      </c>
      <c r="J163" s="432" t="s">
        <v>404</v>
      </c>
      <c r="K163" s="441">
        <v>1</v>
      </c>
      <c r="L163" s="434" t="s">
        <v>408</v>
      </c>
      <c r="M163" s="434"/>
      <c r="N163" s="433"/>
      <c r="O163" s="434"/>
      <c r="P163" s="434" t="s">
        <v>406</v>
      </c>
      <c r="Q163" s="435">
        <v>40000</v>
      </c>
    </row>
    <row r="164" spans="1:22" s="211" customFormat="1" ht="21" customHeight="1" x14ac:dyDescent="0.15">
      <c r="A164" s="317"/>
      <c r="B164" s="317"/>
      <c r="C164" s="285"/>
      <c r="D164" s="614"/>
      <c r="E164" s="351">
        <v>0</v>
      </c>
      <c r="F164" s="351">
        <v>0</v>
      </c>
      <c r="G164" s="561" t="s">
        <v>414</v>
      </c>
      <c r="H164" s="431">
        <v>21000</v>
      </c>
      <c r="I164" s="432" t="s">
        <v>403</v>
      </c>
      <c r="J164" s="432" t="s">
        <v>404</v>
      </c>
      <c r="K164" s="441">
        <v>30</v>
      </c>
      <c r="L164" s="434" t="s">
        <v>415</v>
      </c>
      <c r="M164" s="434"/>
      <c r="N164" s="433"/>
      <c r="O164" s="434"/>
      <c r="P164" s="434" t="s">
        <v>406</v>
      </c>
      <c r="Q164" s="435">
        <v>630000</v>
      </c>
    </row>
    <row r="165" spans="1:22" s="211" customFormat="1" ht="21" customHeight="1" x14ac:dyDescent="0.15">
      <c r="A165" s="317"/>
      <c r="B165" s="317"/>
      <c r="C165" s="285"/>
      <c r="D165" s="614"/>
      <c r="E165" s="351">
        <v>0</v>
      </c>
      <c r="F165" s="351">
        <v>0</v>
      </c>
      <c r="G165" s="561" t="s">
        <v>416</v>
      </c>
      <c r="H165" s="431">
        <v>10000</v>
      </c>
      <c r="I165" s="432" t="s">
        <v>403</v>
      </c>
      <c r="J165" s="432" t="s">
        <v>404</v>
      </c>
      <c r="K165" s="441">
        <v>30</v>
      </c>
      <c r="L165" s="434" t="s">
        <v>415</v>
      </c>
      <c r="M165" s="434"/>
      <c r="N165" s="433"/>
      <c r="O165" s="434"/>
      <c r="P165" s="434" t="s">
        <v>406</v>
      </c>
      <c r="Q165" s="435">
        <v>300000</v>
      </c>
    </row>
    <row r="166" spans="1:22" s="211" customFormat="1" ht="21" customHeight="1" x14ac:dyDescent="0.15">
      <c r="A166" s="317"/>
      <c r="B166" s="317"/>
      <c r="C166" s="285"/>
      <c r="D166" s="614"/>
      <c r="E166" s="351">
        <v>0</v>
      </c>
      <c r="F166" s="351">
        <v>0</v>
      </c>
      <c r="G166" s="561" t="s">
        <v>417</v>
      </c>
      <c r="H166" s="431">
        <v>150000</v>
      </c>
      <c r="I166" s="432" t="s">
        <v>403</v>
      </c>
      <c r="J166" s="432" t="s">
        <v>404</v>
      </c>
      <c r="K166" s="441">
        <v>1</v>
      </c>
      <c r="L166" s="434" t="s">
        <v>408</v>
      </c>
      <c r="M166" s="434"/>
      <c r="N166" s="433"/>
      <c r="O166" s="434"/>
      <c r="P166" s="434" t="s">
        <v>406</v>
      </c>
      <c r="Q166" s="435">
        <v>150000</v>
      </c>
    </row>
    <row r="167" spans="1:22" s="211" customFormat="1" ht="21" customHeight="1" x14ac:dyDescent="0.15">
      <c r="A167" s="317"/>
      <c r="B167" s="317"/>
      <c r="C167" s="285"/>
      <c r="D167" s="614"/>
      <c r="E167" s="351">
        <v>0</v>
      </c>
      <c r="F167" s="351">
        <v>0</v>
      </c>
      <c r="G167" s="561" t="s">
        <v>411</v>
      </c>
      <c r="H167" s="431">
        <v>80000</v>
      </c>
      <c r="I167" s="432" t="s">
        <v>403</v>
      </c>
      <c r="J167" s="432" t="s">
        <v>404</v>
      </c>
      <c r="K167" s="441">
        <v>1</v>
      </c>
      <c r="L167" s="434" t="s">
        <v>408</v>
      </c>
      <c r="M167" s="434"/>
      <c r="N167" s="433"/>
      <c r="O167" s="434"/>
      <c r="P167" s="434" t="s">
        <v>406</v>
      </c>
      <c r="Q167" s="435">
        <v>80000</v>
      </c>
    </row>
    <row r="168" spans="1:22" s="211" customFormat="1" ht="21" customHeight="1" x14ac:dyDescent="0.15">
      <c r="A168" s="317"/>
      <c r="B168" s="317"/>
      <c r="C168" s="285"/>
      <c r="D168" s="614"/>
      <c r="E168" s="351">
        <v>0</v>
      </c>
      <c r="F168" s="351">
        <v>0</v>
      </c>
      <c r="G168" s="561"/>
      <c r="H168" s="431"/>
      <c r="I168" s="432"/>
      <c r="J168" s="432"/>
      <c r="K168" s="441"/>
      <c r="L168" s="434"/>
      <c r="M168" s="434"/>
      <c r="N168" s="433"/>
      <c r="O168" s="434"/>
      <c r="P168" s="434"/>
      <c r="Q168" s="443"/>
    </row>
    <row r="169" spans="1:22" s="211" customFormat="1" ht="21" customHeight="1" x14ac:dyDescent="0.15">
      <c r="A169" s="317"/>
      <c r="B169" s="317"/>
      <c r="C169" s="285"/>
      <c r="D169" s="614"/>
      <c r="E169" s="351">
        <v>0</v>
      </c>
      <c r="F169" s="351">
        <v>4760</v>
      </c>
      <c r="G169" s="561" t="s">
        <v>418</v>
      </c>
      <c r="H169" s="431"/>
      <c r="I169" s="432"/>
      <c r="J169" s="432"/>
      <c r="K169" s="441"/>
      <c r="L169" s="434"/>
      <c r="M169" s="434"/>
      <c r="N169" s="433"/>
      <c r="O169" s="434"/>
      <c r="P169" s="434"/>
      <c r="Q169" s="443">
        <f>SUM(Q170:Q174)</f>
        <v>4760000</v>
      </c>
      <c r="V169" s="211">
        <v>4760000</v>
      </c>
    </row>
    <row r="170" spans="1:22" s="211" customFormat="1" ht="21" customHeight="1" x14ac:dyDescent="0.15">
      <c r="A170" s="317"/>
      <c r="B170" s="317"/>
      <c r="C170" s="285"/>
      <c r="D170" s="614"/>
      <c r="E170" s="351">
        <v>0</v>
      </c>
      <c r="F170" s="351">
        <v>0</v>
      </c>
      <c r="G170" s="561" t="s">
        <v>413</v>
      </c>
      <c r="H170" s="431">
        <v>40000</v>
      </c>
      <c r="I170" s="432" t="s">
        <v>403</v>
      </c>
      <c r="J170" s="432" t="s">
        <v>404</v>
      </c>
      <c r="K170" s="441">
        <v>2</v>
      </c>
      <c r="L170" s="434" t="s">
        <v>408</v>
      </c>
      <c r="M170" s="434"/>
      <c r="N170" s="433"/>
      <c r="O170" s="434"/>
      <c r="P170" s="434" t="s">
        <v>406</v>
      </c>
      <c r="Q170" s="435">
        <v>80000</v>
      </c>
    </row>
    <row r="171" spans="1:22" s="211" customFormat="1" ht="21" customHeight="1" x14ac:dyDescent="0.15">
      <c r="A171" s="317"/>
      <c r="B171" s="317"/>
      <c r="C171" s="285"/>
      <c r="D171" s="614"/>
      <c r="E171" s="351">
        <v>0</v>
      </c>
      <c r="F171" s="351">
        <v>0</v>
      </c>
      <c r="G171" s="561" t="s">
        <v>414</v>
      </c>
      <c r="H171" s="431">
        <v>20000</v>
      </c>
      <c r="I171" s="432" t="s">
        <v>403</v>
      </c>
      <c r="J171" s="432" t="s">
        <v>404</v>
      </c>
      <c r="K171" s="441">
        <v>8</v>
      </c>
      <c r="L171" s="434" t="s">
        <v>415</v>
      </c>
      <c r="M171" s="432" t="s">
        <v>404</v>
      </c>
      <c r="N171" s="433">
        <v>16</v>
      </c>
      <c r="O171" s="434" t="s">
        <v>408</v>
      </c>
      <c r="P171" s="434" t="s">
        <v>406</v>
      </c>
      <c r="Q171" s="435">
        <v>2560000</v>
      </c>
    </row>
    <row r="172" spans="1:22" s="211" customFormat="1" ht="21" customHeight="1" x14ac:dyDescent="0.15">
      <c r="A172" s="317"/>
      <c r="B172" s="317"/>
      <c r="C172" s="285"/>
      <c r="D172" s="614"/>
      <c r="E172" s="351">
        <v>0</v>
      </c>
      <c r="F172" s="351">
        <v>0</v>
      </c>
      <c r="G172" s="561" t="s">
        <v>416</v>
      </c>
      <c r="H172" s="431">
        <v>10000</v>
      </c>
      <c r="I172" s="432" t="s">
        <v>403</v>
      </c>
      <c r="J172" s="432" t="s">
        <v>404</v>
      </c>
      <c r="K172" s="441">
        <v>8</v>
      </c>
      <c r="L172" s="434" t="s">
        <v>415</v>
      </c>
      <c r="M172" s="432" t="s">
        <v>404</v>
      </c>
      <c r="N172" s="433">
        <v>16</v>
      </c>
      <c r="O172" s="434" t="s">
        <v>408</v>
      </c>
      <c r="P172" s="434" t="s">
        <v>406</v>
      </c>
      <c r="Q172" s="435">
        <v>1280000</v>
      </c>
    </row>
    <row r="173" spans="1:22" s="211" customFormat="1" ht="21" customHeight="1" x14ac:dyDescent="0.15">
      <c r="A173" s="317"/>
      <c r="B173" s="317"/>
      <c r="C173" s="285"/>
      <c r="D173" s="614"/>
      <c r="E173" s="351">
        <v>0</v>
      </c>
      <c r="F173" s="351">
        <v>0</v>
      </c>
      <c r="G173" s="561" t="s">
        <v>417</v>
      </c>
      <c r="H173" s="431">
        <v>5000</v>
      </c>
      <c r="I173" s="432" t="s">
        <v>403</v>
      </c>
      <c r="J173" s="432" t="s">
        <v>404</v>
      </c>
      <c r="K173" s="441">
        <v>8</v>
      </c>
      <c r="L173" s="434" t="s">
        <v>415</v>
      </c>
      <c r="M173" s="432" t="s">
        <v>404</v>
      </c>
      <c r="N173" s="433">
        <v>16</v>
      </c>
      <c r="O173" s="434" t="s">
        <v>408</v>
      </c>
      <c r="P173" s="434" t="s">
        <v>406</v>
      </c>
      <c r="Q173" s="435">
        <v>640000</v>
      </c>
    </row>
    <row r="174" spans="1:22" s="211" customFormat="1" ht="21" customHeight="1" x14ac:dyDescent="0.15">
      <c r="A174" s="317"/>
      <c r="B174" s="317"/>
      <c r="C174" s="285"/>
      <c r="D174" s="614"/>
      <c r="E174" s="351">
        <v>0</v>
      </c>
      <c r="F174" s="351">
        <v>0</v>
      </c>
      <c r="G174" s="561" t="s">
        <v>411</v>
      </c>
      <c r="H174" s="431">
        <v>50000</v>
      </c>
      <c r="I174" s="432" t="s">
        <v>403</v>
      </c>
      <c r="J174" s="432" t="s">
        <v>404</v>
      </c>
      <c r="K174" s="441">
        <v>4</v>
      </c>
      <c r="L174" s="434" t="s">
        <v>408</v>
      </c>
      <c r="M174" s="434"/>
      <c r="N174" s="433"/>
      <c r="O174" s="434"/>
      <c r="P174" s="434" t="s">
        <v>406</v>
      </c>
      <c r="Q174" s="435">
        <v>200000</v>
      </c>
    </row>
    <row r="175" spans="1:22" s="211" customFormat="1" ht="21" customHeight="1" x14ac:dyDescent="0.15">
      <c r="A175" s="286"/>
      <c r="B175" s="286"/>
      <c r="C175" s="178" t="s">
        <v>264</v>
      </c>
      <c r="D175" s="615">
        <f>Q175/1000</f>
        <v>66210</v>
      </c>
      <c r="E175" s="358">
        <f>SUM(E176:E278)</f>
        <v>38460</v>
      </c>
      <c r="F175" s="358">
        <f>SUM(F176:F278)</f>
        <v>27750</v>
      </c>
      <c r="G175" s="436"/>
      <c r="H175" s="437"/>
      <c r="I175" s="438"/>
      <c r="J175" s="438"/>
      <c r="K175" s="445"/>
      <c r="L175" s="440"/>
      <c r="M175" s="440"/>
      <c r="N175" s="439"/>
      <c r="O175" s="440"/>
      <c r="P175" s="440"/>
      <c r="Q175" s="442">
        <f>SUM(Q176,Q182,Q185,Q188,Q193,Q200,Q204,Q209,Q214,Q219,Q224,Q228,Q232,Q236,Q240,Q244,Q247,Q250,Q253,Q256,Q259,Q264,Q270,Q276)</f>
        <v>66210000</v>
      </c>
    </row>
    <row r="176" spans="1:22" s="211" customFormat="1" ht="21" customHeight="1" x14ac:dyDescent="0.15">
      <c r="A176" s="286"/>
      <c r="B176" s="286"/>
      <c r="C176" s="285"/>
      <c r="D176" s="614"/>
      <c r="E176" s="351">
        <v>2010</v>
      </c>
      <c r="F176" s="351">
        <v>0</v>
      </c>
      <c r="G176" s="561" t="s">
        <v>425</v>
      </c>
      <c r="H176" s="431"/>
      <c r="I176" s="432"/>
      <c r="J176" s="432"/>
      <c r="K176" s="441"/>
      <c r="L176" s="434"/>
      <c r="M176" s="434"/>
      <c r="N176" s="433"/>
      <c r="O176" s="434"/>
      <c r="P176" s="434"/>
      <c r="Q176" s="443">
        <f>Q177+Q178+Q179+Q180</f>
        <v>2010000</v>
      </c>
      <c r="R176" s="418">
        <v>2010000</v>
      </c>
      <c r="S176" s="454"/>
      <c r="T176" s="453"/>
    </row>
    <row r="177" spans="1:22" s="314" customFormat="1" ht="21" customHeight="1" x14ac:dyDescent="0.15">
      <c r="A177" s="286"/>
      <c r="B177" s="286"/>
      <c r="C177" s="285"/>
      <c r="D177" s="614"/>
      <c r="E177" s="351">
        <v>0</v>
      </c>
      <c r="F177" s="351">
        <v>0</v>
      </c>
      <c r="G177" s="561" t="s">
        <v>426</v>
      </c>
      <c r="H177" s="431">
        <v>1080000</v>
      </c>
      <c r="I177" s="432" t="s">
        <v>8</v>
      </c>
      <c r="J177" s="432" t="s">
        <v>136</v>
      </c>
      <c r="K177" s="441">
        <v>1</v>
      </c>
      <c r="L177" s="434" t="s">
        <v>279</v>
      </c>
      <c r="M177" s="434"/>
      <c r="N177" s="433"/>
      <c r="O177" s="434"/>
      <c r="P177" s="434" t="s">
        <v>0</v>
      </c>
      <c r="Q177" s="435">
        <f>H177*K177</f>
        <v>1080000</v>
      </c>
      <c r="R177" s="453"/>
      <c r="S177" s="454"/>
      <c r="T177" s="453"/>
    </row>
    <row r="178" spans="1:22" s="314" customFormat="1" ht="21" customHeight="1" x14ac:dyDescent="0.15">
      <c r="A178" s="286"/>
      <c r="B178" s="286"/>
      <c r="C178" s="285"/>
      <c r="D178" s="614"/>
      <c r="E178" s="351">
        <v>0</v>
      </c>
      <c r="F178" s="351">
        <v>0</v>
      </c>
      <c r="G178" s="561" t="s">
        <v>427</v>
      </c>
      <c r="H178" s="431">
        <v>6000</v>
      </c>
      <c r="I178" s="432" t="s">
        <v>8</v>
      </c>
      <c r="J178" s="432" t="s">
        <v>136</v>
      </c>
      <c r="K178" s="441">
        <v>70</v>
      </c>
      <c r="L178" s="434" t="s">
        <v>415</v>
      </c>
      <c r="M178" s="434"/>
      <c r="N178" s="433"/>
      <c r="O178" s="434"/>
      <c r="P178" s="434" t="s">
        <v>0</v>
      </c>
      <c r="Q178" s="435">
        <f t="shared" ref="Q178:Q180" si="8">H178*K178</f>
        <v>420000</v>
      </c>
      <c r="R178" s="453"/>
      <c r="S178" s="453"/>
      <c r="T178" s="453"/>
    </row>
    <row r="179" spans="1:22" s="314" customFormat="1" ht="21" customHeight="1" x14ac:dyDescent="0.15">
      <c r="A179" s="286"/>
      <c r="B179" s="286"/>
      <c r="C179" s="285"/>
      <c r="D179" s="614"/>
      <c r="E179" s="351">
        <v>0</v>
      </c>
      <c r="F179" s="351">
        <v>0</v>
      </c>
      <c r="G179" s="561" t="s">
        <v>417</v>
      </c>
      <c r="H179" s="431">
        <v>3000</v>
      </c>
      <c r="I179" s="432" t="s">
        <v>8</v>
      </c>
      <c r="J179" s="432" t="s">
        <v>136</v>
      </c>
      <c r="K179" s="441">
        <v>70</v>
      </c>
      <c r="L179" s="434" t="s">
        <v>415</v>
      </c>
      <c r="M179" s="434"/>
      <c r="N179" s="433"/>
      <c r="O179" s="434"/>
      <c r="P179" s="434" t="s">
        <v>0</v>
      </c>
      <c r="Q179" s="435">
        <f t="shared" si="8"/>
        <v>210000</v>
      </c>
      <c r="R179" s="453"/>
      <c r="S179" s="453"/>
      <c r="T179" s="453"/>
    </row>
    <row r="180" spans="1:22" s="314" customFormat="1" ht="21" customHeight="1" x14ac:dyDescent="0.15">
      <c r="A180" s="286"/>
      <c r="B180" s="286"/>
      <c r="C180" s="285"/>
      <c r="D180" s="614"/>
      <c r="E180" s="351">
        <v>0</v>
      </c>
      <c r="F180" s="351">
        <v>0</v>
      </c>
      <c r="G180" s="561" t="s">
        <v>742</v>
      </c>
      <c r="H180" s="431">
        <v>300000</v>
      </c>
      <c r="I180" s="432" t="s">
        <v>8</v>
      </c>
      <c r="J180" s="432" t="s">
        <v>136</v>
      </c>
      <c r="K180" s="441">
        <v>1</v>
      </c>
      <c r="L180" s="434" t="s">
        <v>408</v>
      </c>
      <c r="M180" s="434"/>
      <c r="N180" s="433"/>
      <c r="O180" s="434"/>
      <c r="P180" s="434" t="s">
        <v>0</v>
      </c>
      <c r="Q180" s="435">
        <f t="shared" si="8"/>
        <v>300000</v>
      </c>
      <c r="R180" s="453"/>
      <c r="S180" s="453"/>
      <c r="T180" s="453"/>
    </row>
    <row r="181" spans="1:22" s="314" customFormat="1" ht="21" customHeight="1" x14ac:dyDescent="0.15">
      <c r="A181" s="286"/>
      <c r="B181" s="286"/>
      <c r="C181" s="285"/>
      <c r="D181" s="614"/>
      <c r="E181" s="351">
        <v>0</v>
      </c>
      <c r="F181" s="351">
        <v>0</v>
      </c>
      <c r="G181" s="561"/>
      <c r="H181" s="431"/>
      <c r="I181" s="432"/>
      <c r="J181" s="432"/>
      <c r="K181" s="441"/>
      <c r="L181" s="434"/>
      <c r="M181" s="434"/>
      <c r="N181" s="433"/>
      <c r="O181" s="434"/>
      <c r="P181" s="434"/>
      <c r="Q181" s="435"/>
    </row>
    <row r="182" spans="1:22" s="314" customFormat="1" ht="21" customHeight="1" x14ac:dyDescent="0.15">
      <c r="A182" s="286"/>
      <c r="B182" s="286"/>
      <c r="C182" s="285"/>
      <c r="D182" s="614"/>
      <c r="E182" s="351">
        <v>0</v>
      </c>
      <c r="F182" s="351">
        <v>300</v>
      </c>
      <c r="G182" s="561" t="s">
        <v>428</v>
      </c>
      <c r="H182" s="431"/>
      <c r="I182" s="432"/>
      <c r="J182" s="432"/>
      <c r="K182" s="441"/>
      <c r="L182" s="434"/>
      <c r="M182" s="434"/>
      <c r="N182" s="433"/>
      <c r="O182" s="434"/>
      <c r="P182" s="434"/>
      <c r="Q182" s="443">
        <v>300000</v>
      </c>
      <c r="V182" s="314">
        <v>300000</v>
      </c>
    </row>
    <row r="183" spans="1:22" s="314" customFormat="1" ht="21" customHeight="1" x14ac:dyDescent="0.15">
      <c r="A183" s="286"/>
      <c r="B183" s="286"/>
      <c r="C183" s="285"/>
      <c r="D183" s="614"/>
      <c r="E183" s="351">
        <v>0</v>
      </c>
      <c r="F183" s="351">
        <v>0</v>
      </c>
      <c r="G183" s="561" t="s">
        <v>411</v>
      </c>
      <c r="H183" s="431">
        <v>300000</v>
      </c>
      <c r="I183" s="432" t="s">
        <v>403</v>
      </c>
      <c r="J183" s="432" t="s">
        <v>404</v>
      </c>
      <c r="K183" s="441">
        <v>1</v>
      </c>
      <c r="L183" s="434" t="s">
        <v>408</v>
      </c>
      <c r="M183" s="434"/>
      <c r="N183" s="433"/>
      <c r="O183" s="434"/>
      <c r="P183" s="434" t="s">
        <v>406</v>
      </c>
      <c r="Q183" s="435">
        <v>300000</v>
      </c>
    </row>
    <row r="184" spans="1:22" s="314" customFormat="1" ht="21" customHeight="1" x14ac:dyDescent="0.15">
      <c r="A184" s="286"/>
      <c r="B184" s="286"/>
      <c r="C184" s="285"/>
      <c r="D184" s="614"/>
      <c r="E184" s="351">
        <v>0</v>
      </c>
      <c r="F184" s="351">
        <v>0</v>
      </c>
      <c r="G184" s="561"/>
      <c r="H184" s="431"/>
      <c r="I184" s="432"/>
      <c r="J184" s="432"/>
      <c r="K184" s="441"/>
      <c r="L184" s="434"/>
      <c r="M184" s="434"/>
      <c r="N184" s="433"/>
      <c r="O184" s="434"/>
      <c r="P184" s="434"/>
      <c r="Q184" s="435"/>
    </row>
    <row r="185" spans="1:22" s="314" customFormat="1" ht="21" customHeight="1" x14ac:dyDescent="0.15">
      <c r="A185" s="286"/>
      <c r="B185" s="286"/>
      <c r="C185" s="285"/>
      <c r="D185" s="614"/>
      <c r="E185" s="351">
        <v>0</v>
      </c>
      <c r="F185" s="351">
        <v>200</v>
      </c>
      <c r="G185" s="561" t="s">
        <v>429</v>
      </c>
      <c r="H185" s="431"/>
      <c r="I185" s="432"/>
      <c r="J185" s="432"/>
      <c r="K185" s="441"/>
      <c r="L185" s="434"/>
      <c r="M185" s="434"/>
      <c r="N185" s="433"/>
      <c r="O185" s="434"/>
      <c r="P185" s="434"/>
      <c r="Q185" s="443">
        <v>200000</v>
      </c>
      <c r="V185" s="314">
        <v>200000</v>
      </c>
    </row>
    <row r="186" spans="1:22" s="314" customFormat="1" ht="21" customHeight="1" x14ac:dyDescent="0.15">
      <c r="A186" s="286"/>
      <c r="B186" s="286"/>
      <c r="C186" s="285"/>
      <c r="D186" s="614"/>
      <c r="E186" s="351">
        <v>0</v>
      </c>
      <c r="F186" s="351">
        <v>0</v>
      </c>
      <c r="G186" s="561" t="s">
        <v>411</v>
      </c>
      <c r="H186" s="431">
        <v>50000</v>
      </c>
      <c r="I186" s="432" t="s">
        <v>403</v>
      </c>
      <c r="J186" s="432" t="s">
        <v>404</v>
      </c>
      <c r="K186" s="441">
        <v>4</v>
      </c>
      <c r="L186" s="434" t="s">
        <v>408</v>
      </c>
      <c r="M186" s="434"/>
      <c r="N186" s="433"/>
      <c r="O186" s="434"/>
      <c r="P186" s="434" t="s">
        <v>406</v>
      </c>
      <c r="Q186" s="435">
        <v>200000</v>
      </c>
    </row>
    <row r="187" spans="1:22" s="314" customFormat="1" ht="21" customHeight="1" x14ac:dyDescent="0.15">
      <c r="A187" s="286"/>
      <c r="B187" s="286"/>
      <c r="C187" s="285"/>
      <c r="D187" s="614"/>
      <c r="E187" s="351">
        <v>0</v>
      </c>
      <c r="F187" s="351">
        <v>0</v>
      </c>
      <c r="G187" s="561"/>
      <c r="H187" s="431"/>
      <c r="I187" s="432"/>
      <c r="J187" s="432"/>
      <c r="K187" s="441"/>
      <c r="L187" s="434"/>
      <c r="M187" s="434"/>
      <c r="N187" s="433"/>
      <c r="O187" s="434"/>
      <c r="P187" s="434"/>
      <c r="Q187" s="443"/>
    </row>
    <row r="188" spans="1:22" s="314" customFormat="1" ht="21" customHeight="1" x14ac:dyDescent="0.15">
      <c r="A188" s="286"/>
      <c r="B188" s="286"/>
      <c r="C188" s="285"/>
      <c r="D188" s="614"/>
      <c r="E188" s="351">
        <v>5300</v>
      </c>
      <c r="F188" s="351">
        <v>0</v>
      </c>
      <c r="G188" s="561" t="s">
        <v>430</v>
      </c>
      <c r="H188" s="431"/>
      <c r="I188" s="432"/>
      <c r="J188" s="432"/>
      <c r="K188" s="441"/>
      <c r="L188" s="434"/>
      <c r="M188" s="434"/>
      <c r="N188" s="433"/>
      <c r="O188" s="434"/>
      <c r="P188" s="434"/>
      <c r="Q188" s="443">
        <f>Q189+Q190+Q191</f>
        <v>5300000</v>
      </c>
      <c r="R188" s="314">
        <v>5300000</v>
      </c>
    </row>
    <row r="189" spans="1:22" s="314" customFormat="1" ht="21" customHeight="1" x14ac:dyDescent="0.15">
      <c r="A189" s="286"/>
      <c r="B189" s="286"/>
      <c r="C189" s="285"/>
      <c r="D189" s="614"/>
      <c r="E189" s="351">
        <v>0</v>
      </c>
      <c r="F189" s="351">
        <v>0</v>
      </c>
      <c r="G189" s="561" t="s">
        <v>424</v>
      </c>
      <c r="H189" s="431">
        <v>50000</v>
      </c>
      <c r="I189" s="432" t="s">
        <v>8</v>
      </c>
      <c r="J189" s="432" t="s">
        <v>136</v>
      </c>
      <c r="K189" s="441">
        <v>30</v>
      </c>
      <c r="L189" s="434" t="s">
        <v>279</v>
      </c>
      <c r="M189" s="434"/>
      <c r="N189" s="433"/>
      <c r="O189" s="434"/>
      <c r="P189" s="434" t="s">
        <v>0</v>
      </c>
      <c r="Q189" s="435">
        <v>1500000</v>
      </c>
    </row>
    <row r="190" spans="1:22" s="314" customFormat="1" ht="21" customHeight="1" x14ac:dyDescent="0.15">
      <c r="A190" s="286"/>
      <c r="B190" s="286"/>
      <c r="C190" s="285"/>
      <c r="D190" s="614"/>
      <c r="E190" s="351">
        <v>0</v>
      </c>
      <c r="F190" s="351">
        <v>0</v>
      </c>
      <c r="G190" s="561" t="s">
        <v>431</v>
      </c>
      <c r="H190" s="431">
        <v>8000</v>
      </c>
      <c r="I190" s="432" t="s">
        <v>8</v>
      </c>
      <c r="J190" s="432" t="s">
        <v>136</v>
      </c>
      <c r="K190" s="441">
        <v>30</v>
      </c>
      <c r="L190" s="434" t="s">
        <v>415</v>
      </c>
      <c r="M190" s="432" t="s">
        <v>404</v>
      </c>
      <c r="N190" s="433">
        <v>15</v>
      </c>
      <c r="O190" s="434" t="s">
        <v>408</v>
      </c>
      <c r="P190" s="434" t="s">
        <v>0</v>
      </c>
      <c r="Q190" s="435">
        <v>3600000</v>
      </c>
    </row>
    <row r="191" spans="1:22" s="314" customFormat="1" ht="21" customHeight="1" x14ac:dyDescent="0.15">
      <c r="A191" s="286"/>
      <c r="B191" s="286"/>
      <c r="C191" s="285"/>
      <c r="D191" s="614"/>
      <c r="E191" s="351">
        <v>0</v>
      </c>
      <c r="F191" s="351">
        <v>0</v>
      </c>
      <c r="G191" s="561" t="s">
        <v>411</v>
      </c>
      <c r="H191" s="431">
        <v>200000</v>
      </c>
      <c r="I191" s="432" t="s">
        <v>8</v>
      </c>
      <c r="J191" s="432" t="s">
        <v>136</v>
      </c>
      <c r="K191" s="441">
        <v>1</v>
      </c>
      <c r="L191" s="434" t="s">
        <v>279</v>
      </c>
      <c r="M191" s="434"/>
      <c r="N191" s="433"/>
      <c r="O191" s="434"/>
      <c r="P191" s="434" t="s">
        <v>0</v>
      </c>
      <c r="Q191" s="435">
        <v>200000</v>
      </c>
    </row>
    <row r="192" spans="1:22" s="314" customFormat="1" ht="21" customHeight="1" x14ac:dyDescent="0.15">
      <c r="A192" s="286"/>
      <c r="B192" s="286"/>
      <c r="C192" s="285"/>
      <c r="D192" s="614"/>
      <c r="E192" s="351">
        <v>0</v>
      </c>
      <c r="F192" s="351">
        <v>0</v>
      </c>
      <c r="G192" s="561"/>
      <c r="H192" s="431"/>
      <c r="I192" s="432"/>
      <c r="J192" s="432"/>
      <c r="K192" s="441"/>
      <c r="L192" s="434"/>
      <c r="M192" s="434"/>
      <c r="N192" s="433"/>
      <c r="O192" s="434"/>
      <c r="P192" s="434"/>
      <c r="Q192" s="435"/>
    </row>
    <row r="193" spans="1:22" s="314" customFormat="1" ht="21" customHeight="1" x14ac:dyDescent="0.15">
      <c r="A193" s="286"/>
      <c r="B193" s="286"/>
      <c r="C193" s="285"/>
      <c r="D193" s="614"/>
      <c r="E193" s="351">
        <v>0</v>
      </c>
      <c r="F193" s="351">
        <v>13300</v>
      </c>
      <c r="G193" s="561" t="s">
        <v>432</v>
      </c>
      <c r="H193" s="431"/>
      <c r="I193" s="432"/>
      <c r="J193" s="432"/>
      <c r="K193" s="441"/>
      <c r="L193" s="434"/>
      <c r="M193" s="434"/>
      <c r="N193" s="433"/>
      <c r="O193" s="434"/>
      <c r="P193" s="434"/>
      <c r="Q193" s="443">
        <f>Q194+Q195+Q196+Q197+Q198</f>
        <v>13300000</v>
      </c>
      <c r="S193" s="74"/>
      <c r="V193" s="314">
        <v>13300000</v>
      </c>
    </row>
    <row r="194" spans="1:22" s="314" customFormat="1" ht="21" customHeight="1" x14ac:dyDescent="0.15">
      <c r="A194" s="286"/>
      <c r="B194" s="286"/>
      <c r="C194" s="285"/>
      <c r="D194" s="614"/>
      <c r="E194" s="351">
        <v>0</v>
      </c>
      <c r="F194" s="351">
        <v>0</v>
      </c>
      <c r="G194" s="561" t="s">
        <v>433</v>
      </c>
      <c r="H194" s="431">
        <v>700000</v>
      </c>
      <c r="I194" s="432" t="s">
        <v>8</v>
      </c>
      <c r="J194" s="432" t="s">
        <v>136</v>
      </c>
      <c r="K194" s="441">
        <v>2</v>
      </c>
      <c r="L194" s="434" t="s">
        <v>434</v>
      </c>
      <c r="M194" s="432" t="s">
        <v>404</v>
      </c>
      <c r="N194" s="433">
        <v>2</v>
      </c>
      <c r="O194" s="434" t="s">
        <v>408</v>
      </c>
      <c r="P194" s="434" t="s">
        <v>0</v>
      </c>
      <c r="Q194" s="435">
        <v>2800000</v>
      </c>
      <c r="S194" s="74"/>
    </row>
    <row r="195" spans="1:22" s="314" customFormat="1" ht="21" customHeight="1" x14ac:dyDescent="0.15">
      <c r="A195" s="286"/>
      <c r="B195" s="286"/>
      <c r="C195" s="285"/>
      <c r="D195" s="614"/>
      <c r="E195" s="351">
        <v>0</v>
      </c>
      <c r="F195" s="351">
        <v>0</v>
      </c>
      <c r="G195" s="561" t="s">
        <v>435</v>
      </c>
      <c r="H195" s="431">
        <v>25000</v>
      </c>
      <c r="I195" s="432" t="s">
        <v>8</v>
      </c>
      <c r="J195" s="432" t="s">
        <v>136</v>
      </c>
      <c r="K195" s="441">
        <v>100</v>
      </c>
      <c r="L195" s="434" t="s">
        <v>415</v>
      </c>
      <c r="M195" s="432" t="s">
        <v>404</v>
      </c>
      <c r="N195" s="433">
        <v>2</v>
      </c>
      <c r="O195" s="434" t="s">
        <v>408</v>
      </c>
      <c r="P195" s="434" t="s">
        <v>0</v>
      </c>
      <c r="Q195" s="435">
        <v>5000000</v>
      </c>
    </row>
    <row r="196" spans="1:22" s="314" customFormat="1" ht="21" customHeight="1" x14ac:dyDescent="0.15">
      <c r="A196" s="286"/>
      <c r="B196" s="286"/>
      <c r="C196" s="285"/>
      <c r="D196" s="614"/>
      <c r="E196" s="351">
        <v>0</v>
      </c>
      <c r="F196" s="351">
        <v>0</v>
      </c>
      <c r="G196" s="561" t="s">
        <v>436</v>
      </c>
      <c r="H196" s="431">
        <v>20000</v>
      </c>
      <c r="I196" s="432" t="s">
        <v>8</v>
      </c>
      <c r="J196" s="432" t="s">
        <v>136</v>
      </c>
      <c r="K196" s="441">
        <v>100</v>
      </c>
      <c r="L196" s="434" t="s">
        <v>278</v>
      </c>
      <c r="M196" s="432" t="s">
        <v>404</v>
      </c>
      <c r="N196" s="433">
        <v>2</v>
      </c>
      <c r="O196" s="434" t="s">
        <v>408</v>
      </c>
      <c r="P196" s="434" t="s">
        <v>0</v>
      </c>
      <c r="Q196" s="435">
        <v>4000000</v>
      </c>
    </row>
    <row r="197" spans="1:22" s="314" customFormat="1" ht="21" customHeight="1" x14ac:dyDescent="0.15">
      <c r="A197" s="286"/>
      <c r="B197" s="286"/>
      <c r="C197" s="285"/>
      <c r="D197" s="614"/>
      <c r="E197" s="351">
        <v>0</v>
      </c>
      <c r="F197" s="351">
        <v>0</v>
      </c>
      <c r="G197" s="561" t="s">
        <v>437</v>
      </c>
      <c r="H197" s="431">
        <v>250000</v>
      </c>
      <c r="I197" s="432" t="s">
        <v>8</v>
      </c>
      <c r="J197" s="432" t="s">
        <v>136</v>
      </c>
      <c r="K197" s="441">
        <v>2</v>
      </c>
      <c r="L197" s="434" t="s">
        <v>408</v>
      </c>
      <c r="M197" s="432"/>
      <c r="N197" s="433"/>
      <c r="O197" s="434"/>
      <c r="P197" s="434" t="s">
        <v>0</v>
      </c>
      <c r="Q197" s="435">
        <v>500000</v>
      </c>
    </row>
    <row r="198" spans="1:22" s="314" customFormat="1" ht="21" customHeight="1" x14ac:dyDescent="0.15">
      <c r="A198" s="286"/>
      <c r="B198" s="286"/>
      <c r="C198" s="285"/>
      <c r="D198" s="614"/>
      <c r="E198" s="351">
        <v>0</v>
      </c>
      <c r="F198" s="351">
        <v>0</v>
      </c>
      <c r="G198" s="561" t="s">
        <v>742</v>
      </c>
      <c r="H198" s="431">
        <v>583000</v>
      </c>
      <c r="I198" s="432" t="s">
        <v>8</v>
      </c>
      <c r="J198" s="432" t="s">
        <v>136</v>
      </c>
      <c r="K198" s="441">
        <v>1</v>
      </c>
      <c r="L198" s="434" t="s">
        <v>279</v>
      </c>
      <c r="M198" s="434"/>
      <c r="N198" s="433"/>
      <c r="O198" s="434"/>
      <c r="P198" s="434" t="s">
        <v>0</v>
      </c>
      <c r="Q198" s="435">
        <v>1000000</v>
      </c>
    </row>
    <row r="199" spans="1:22" s="314" customFormat="1" ht="21" customHeight="1" x14ac:dyDescent="0.15">
      <c r="A199" s="286"/>
      <c r="B199" s="286"/>
      <c r="C199" s="285"/>
      <c r="D199" s="614"/>
      <c r="E199" s="351">
        <v>0</v>
      </c>
      <c r="F199" s="351">
        <v>0</v>
      </c>
      <c r="G199" s="561"/>
      <c r="H199" s="431"/>
      <c r="I199" s="432"/>
      <c r="J199" s="432"/>
      <c r="K199" s="441"/>
      <c r="L199" s="434"/>
      <c r="M199" s="434"/>
      <c r="N199" s="433"/>
      <c r="O199" s="434"/>
      <c r="P199" s="434"/>
      <c r="Q199" s="435"/>
    </row>
    <row r="200" spans="1:22" s="314" customFormat="1" ht="21" customHeight="1" x14ac:dyDescent="0.15">
      <c r="A200" s="286"/>
      <c r="B200" s="286"/>
      <c r="C200" s="285"/>
      <c r="D200" s="614"/>
      <c r="E200" s="351">
        <v>0</v>
      </c>
      <c r="F200" s="351">
        <v>1800</v>
      </c>
      <c r="G200" s="561" t="s">
        <v>438</v>
      </c>
      <c r="H200" s="431"/>
      <c r="I200" s="432"/>
      <c r="J200" s="432"/>
      <c r="K200" s="441"/>
      <c r="L200" s="434"/>
      <c r="M200" s="434"/>
      <c r="N200" s="433"/>
      <c r="O200" s="434"/>
      <c r="P200" s="434"/>
      <c r="Q200" s="443">
        <f>Q201+Q202</f>
        <v>1800000</v>
      </c>
      <c r="V200" s="314">
        <v>1800000</v>
      </c>
    </row>
    <row r="201" spans="1:22" s="314" customFormat="1" ht="21" customHeight="1" x14ac:dyDescent="0.15">
      <c r="A201" s="286"/>
      <c r="B201" s="286"/>
      <c r="C201" s="285"/>
      <c r="D201" s="614"/>
      <c r="E201" s="351">
        <v>0</v>
      </c>
      <c r="F201" s="351">
        <v>0</v>
      </c>
      <c r="G201" s="561" t="s">
        <v>424</v>
      </c>
      <c r="H201" s="431">
        <v>50000</v>
      </c>
      <c r="I201" s="432" t="s">
        <v>403</v>
      </c>
      <c r="J201" s="432" t="s">
        <v>404</v>
      </c>
      <c r="K201" s="441">
        <v>30</v>
      </c>
      <c r="L201" s="434" t="s">
        <v>408</v>
      </c>
      <c r="M201" s="434"/>
      <c r="N201" s="433"/>
      <c r="O201" s="434"/>
      <c r="P201" s="434" t="s">
        <v>406</v>
      </c>
      <c r="Q201" s="435">
        <v>1500000</v>
      </c>
    </row>
    <row r="202" spans="1:22" s="314" customFormat="1" ht="21" customHeight="1" x14ac:dyDescent="0.15">
      <c r="A202" s="286"/>
      <c r="B202" s="286"/>
      <c r="C202" s="285"/>
      <c r="D202" s="614"/>
      <c r="E202" s="351">
        <v>0</v>
      </c>
      <c r="F202" s="351">
        <v>0</v>
      </c>
      <c r="G202" s="561" t="s">
        <v>411</v>
      </c>
      <c r="H202" s="431">
        <v>300000</v>
      </c>
      <c r="I202" s="432" t="s">
        <v>403</v>
      </c>
      <c r="J202" s="432" t="s">
        <v>404</v>
      </c>
      <c r="K202" s="441">
        <v>1</v>
      </c>
      <c r="L202" s="434" t="s">
        <v>408</v>
      </c>
      <c r="M202" s="434"/>
      <c r="N202" s="433"/>
      <c r="O202" s="434"/>
      <c r="P202" s="434" t="s">
        <v>406</v>
      </c>
      <c r="Q202" s="435">
        <v>300000</v>
      </c>
    </row>
    <row r="203" spans="1:22" s="314" customFormat="1" ht="21" customHeight="1" x14ac:dyDescent="0.15">
      <c r="A203" s="286"/>
      <c r="B203" s="286"/>
      <c r="C203" s="285"/>
      <c r="D203" s="614"/>
      <c r="E203" s="351">
        <v>0</v>
      </c>
      <c r="F203" s="351">
        <v>0</v>
      </c>
      <c r="G203" s="561"/>
      <c r="H203" s="431"/>
      <c r="I203" s="432"/>
      <c r="J203" s="432"/>
      <c r="K203" s="441"/>
      <c r="L203" s="434"/>
      <c r="M203" s="434"/>
      <c r="N203" s="433"/>
      <c r="O203" s="434"/>
      <c r="P203" s="434"/>
      <c r="Q203" s="435"/>
    </row>
    <row r="204" spans="1:22" s="314" customFormat="1" ht="21" customHeight="1" x14ac:dyDescent="0.15">
      <c r="A204" s="286"/>
      <c r="B204" s="286"/>
      <c r="C204" s="285"/>
      <c r="D204" s="614"/>
      <c r="E204" s="351">
        <v>5000</v>
      </c>
      <c r="F204" s="351">
        <v>0</v>
      </c>
      <c r="G204" s="561" t="s">
        <v>439</v>
      </c>
      <c r="H204" s="431"/>
      <c r="I204" s="432"/>
      <c r="J204" s="432"/>
      <c r="K204" s="441"/>
      <c r="L204" s="434"/>
      <c r="M204" s="434"/>
      <c r="N204" s="433"/>
      <c r="O204" s="434"/>
      <c r="P204" s="434"/>
      <c r="Q204" s="204">
        <f>Q205+Q206+Q207</f>
        <v>5000000</v>
      </c>
      <c r="R204" s="314">
        <v>5000000</v>
      </c>
    </row>
    <row r="205" spans="1:22" s="314" customFormat="1" ht="21" customHeight="1" x14ac:dyDescent="0.15">
      <c r="A205" s="286"/>
      <c r="B205" s="286"/>
      <c r="C205" s="285"/>
      <c r="D205" s="614"/>
      <c r="E205" s="351">
        <v>0</v>
      </c>
      <c r="F205" s="351">
        <v>0</v>
      </c>
      <c r="G205" s="561" t="s">
        <v>440</v>
      </c>
      <c r="H205" s="431">
        <v>5000</v>
      </c>
      <c r="I205" s="432" t="s">
        <v>403</v>
      </c>
      <c r="J205" s="432" t="s">
        <v>404</v>
      </c>
      <c r="K205" s="441">
        <v>480</v>
      </c>
      <c r="L205" s="434" t="s">
        <v>415</v>
      </c>
      <c r="M205" s="434"/>
      <c r="N205" s="433"/>
      <c r="O205" s="434"/>
      <c r="P205" s="434" t="s">
        <v>406</v>
      </c>
      <c r="Q205" s="435">
        <v>2400000</v>
      </c>
    </row>
    <row r="206" spans="1:22" s="314" customFormat="1" ht="21" customHeight="1" x14ac:dyDescent="0.15">
      <c r="A206" s="286"/>
      <c r="B206" s="286"/>
      <c r="C206" s="285"/>
      <c r="D206" s="614"/>
      <c r="E206" s="351">
        <v>0</v>
      </c>
      <c r="F206" s="351">
        <v>0</v>
      </c>
      <c r="G206" s="561" t="s">
        <v>417</v>
      </c>
      <c r="H206" s="431">
        <v>5000</v>
      </c>
      <c r="I206" s="432" t="s">
        <v>403</v>
      </c>
      <c r="J206" s="432" t="s">
        <v>404</v>
      </c>
      <c r="K206" s="441">
        <v>480</v>
      </c>
      <c r="L206" s="434" t="s">
        <v>415</v>
      </c>
      <c r="M206" s="434"/>
      <c r="N206" s="433"/>
      <c r="O206" s="434"/>
      <c r="P206" s="434" t="s">
        <v>406</v>
      </c>
      <c r="Q206" s="435">
        <v>2400000</v>
      </c>
    </row>
    <row r="207" spans="1:22" s="314" customFormat="1" ht="21" customHeight="1" x14ac:dyDescent="0.15">
      <c r="A207" s="286"/>
      <c r="B207" s="286"/>
      <c r="C207" s="285"/>
      <c r="D207" s="614"/>
      <c r="E207" s="351">
        <v>0</v>
      </c>
      <c r="F207" s="351">
        <v>0</v>
      </c>
      <c r="G207" s="561" t="s">
        <v>411</v>
      </c>
      <c r="H207" s="431">
        <v>200000</v>
      </c>
      <c r="I207" s="432" t="s">
        <v>403</v>
      </c>
      <c r="J207" s="432" t="s">
        <v>404</v>
      </c>
      <c r="K207" s="441">
        <v>1</v>
      </c>
      <c r="L207" s="434" t="s">
        <v>408</v>
      </c>
      <c r="M207" s="434"/>
      <c r="N207" s="433"/>
      <c r="O207" s="434"/>
      <c r="P207" s="434" t="s">
        <v>406</v>
      </c>
      <c r="Q207" s="435">
        <v>200000</v>
      </c>
    </row>
    <row r="208" spans="1:22" s="314" customFormat="1" ht="21" customHeight="1" x14ac:dyDescent="0.15">
      <c r="A208" s="286"/>
      <c r="B208" s="286"/>
      <c r="C208" s="285"/>
      <c r="D208" s="614"/>
      <c r="E208" s="351">
        <v>0</v>
      </c>
      <c r="F208" s="351">
        <v>0</v>
      </c>
      <c r="G208" s="561"/>
      <c r="H208" s="431"/>
      <c r="I208" s="432"/>
      <c r="J208" s="432"/>
      <c r="K208" s="441"/>
      <c r="L208" s="434"/>
      <c r="M208" s="434"/>
      <c r="N208" s="433"/>
      <c r="O208" s="434"/>
      <c r="P208" s="434"/>
      <c r="Q208" s="435"/>
    </row>
    <row r="209" spans="1:18" s="314" customFormat="1" ht="21" customHeight="1" x14ac:dyDescent="0.15">
      <c r="A209" s="286"/>
      <c r="B209" s="286"/>
      <c r="C209" s="285"/>
      <c r="D209" s="614"/>
      <c r="E209" s="351">
        <v>3400</v>
      </c>
      <c r="F209" s="351">
        <v>0</v>
      </c>
      <c r="G209" s="561" t="s">
        <v>441</v>
      </c>
      <c r="H209" s="431"/>
      <c r="I209" s="432"/>
      <c r="J209" s="432"/>
      <c r="K209" s="441"/>
      <c r="L209" s="434"/>
      <c r="M209" s="434"/>
      <c r="N209" s="433"/>
      <c r="O209" s="434"/>
      <c r="P209" s="434"/>
      <c r="Q209" s="443">
        <f>Q210+Q211+Q212</f>
        <v>3400000</v>
      </c>
      <c r="R209" s="314">
        <v>3400000</v>
      </c>
    </row>
    <row r="210" spans="1:18" s="314" customFormat="1" ht="21" customHeight="1" x14ac:dyDescent="0.15">
      <c r="A210" s="286"/>
      <c r="B210" s="286"/>
      <c r="C210" s="285"/>
      <c r="D210" s="614"/>
      <c r="E210" s="351">
        <v>0</v>
      </c>
      <c r="F210" s="351">
        <v>0</v>
      </c>
      <c r="G210" s="561" t="s">
        <v>424</v>
      </c>
      <c r="H210" s="431">
        <v>50000</v>
      </c>
      <c r="I210" s="432" t="s">
        <v>403</v>
      </c>
      <c r="J210" s="432" t="s">
        <v>404</v>
      </c>
      <c r="K210" s="441">
        <v>30</v>
      </c>
      <c r="L210" s="434" t="s">
        <v>408</v>
      </c>
      <c r="M210" s="434"/>
      <c r="N210" s="433"/>
      <c r="O210" s="434"/>
      <c r="P210" s="434" t="s">
        <v>406</v>
      </c>
      <c r="Q210" s="435">
        <v>1500000</v>
      </c>
    </row>
    <row r="211" spans="1:18" s="314" customFormat="1" ht="21" customHeight="1" x14ac:dyDescent="0.15">
      <c r="A211" s="286"/>
      <c r="B211" s="286"/>
      <c r="C211" s="285"/>
      <c r="D211" s="614"/>
      <c r="E211" s="351">
        <v>0</v>
      </c>
      <c r="F211" s="351">
        <v>0</v>
      </c>
      <c r="G211" s="561" t="s">
        <v>431</v>
      </c>
      <c r="H211" s="431">
        <v>10000</v>
      </c>
      <c r="I211" s="432" t="s">
        <v>403</v>
      </c>
      <c r="J211" s="432" t="s">
        <v>404</v>
      </c>
      <c r="K211" s="441">
        <v>6</v>
      </c>
      <c r="L211" s="434" t="s">
        <v>415</v>
      </c>
      <c r="M211" s="432" t="s">
        <v>404</v>
      </c>
      <c r="N211" s="433">
        <v>30</v>
      </c>
      <c r="O211" s="434" t="s">
        <v>408</v>
      </c>
      <c r="P211" s="434" t="s">
        <v>406</v>
      </c>
      <c r="Q211" s="435">
        <v>1800000</v>
      </c>
    </row>
    <row r="212" spans="1:18" s="314" customFormat="1" ht="21" customHeight="1" x14ac:dyDescent="0.15">
      <c r="A212" s="286"/>
      <c r="B212" s="286"/>
      <c r="C212" s="285"/>
      <c r="D212" s="614"/>
      <c r="E212" s="351">
        <v>0</v>
      </c>
      <c r="F212" s="351">
        <v>0</v>
      </c>
      <c r="G212" s="561" t="s">
        <v>411</v>
      </c>
      <c r="H212" s="431">
        <v>100000</v>
      </c>
      <c r="I212" s="432" t="s">
        <v>403</v>
      </c>
      <c r="J212" s="432" t="s">
        <v>404</v>
      </c>
      <c r="K212" s="441">
        <v>1</v>
      </c>
      <c r="L212" s="434" t="s">
        <v>408</v>
      </c>
      <c r="M212" s="434"/>
      <c r="N212" s="433"/>
      <c r="O212" s="434"/>
      <c r="P212" s="434" t="s">
        <v>406</v>
      </c>
      <c r="Q212" s="435">
        <v>100000</v>
      </c>
    </row>
    <row r="213" spans="1:18" s="314" customFormat="1" ht="21" customHeight="1" x14ac:dyDescent="0.15">
      <c r="A213" s="286"/>
      <c r="B213" s="286"/>
      <c r="C213" s="285"/>
      <c r="D213" s="614"/>
      <c r="E213" s="351">
        <v>0</v>
      </c>
      <c r="F213" s="351">
        <v>0</v>
      </c>
      <c r="G213" s="561"/>
      <c r="H213" s="431"/>
      <c r="I213" s="432"/>
      <c r="J213" s="432"/>
      <c r="K213" s="441"/>
      <c r="L213" s="434"/>
      <c r="M213" s="434"/>
      <c r="N213" s="433"/>
      <c r="O213" s="434"/>
      <c r="P213" s="434"/>
      <c r="Q213" s="435"/>
    </row>
    <row r="214" spans="1:18" s="314" customFormat="1" ht="21" customHeight="1" x14ac:dyDescent="0.15">
      <c r="A214" s="286"/>
      <c r="B214" s="286"/>
      <c r="C214" s="285"/>
      <c r="D214" s="614"/>
      <c r="E214" s="351">
        <v>4600</v>
      </c>
      <c r="F214" s="351">
        <v>0</v>
      </c>
      <c r="G214" s="561" t="s">
        <v>442</v>
      </c>
      <c r="H214" s="431"/>
      <c r="I214" s="432"/>
      <c r="J214" s="432"/>
      <c r="K214" s="441"/>
      <c r="L214" s="434"/>
      <c r="M214" s="434"/>
      <c r="N214" s="433"/>
      <c r="O214" s="434"/>
      <c r="P214" s="434"/>
      <c r="Q214" s="443">
        <f>Q215+Q216+Q217</f>
        <v>4600000</v>
      </c>
      <c r="R214" s="314">
        <v>4600000</v>
      </c>
    </row>
    <row r="215" spans="1:18" s="314" customFormat="1" ht="21" customHeight="1" x14ac:dyDescent="0.15">
      <c r="A215" s="286"/>
      <c r="B215" s="286"/>
      <c r="C215" s="285"/>
      <c r="D215" s="614"/>
      <c r="E215" s="351">
        <v>0</v>
      </c>
      <c r="F215" s="351">
        <v>0</v>
      </c>
      <c r="G215" s="561" t="s">
        <v>424</v>
      </c>
      <c r="H215" s="431">
        <v>50000</v>
      </c>
      <c r="I215" s="432" t="s">
        <v>403</v>
      </c>
      <c r="J215" s="432" t="s">
        <v>404</v>
      </c>
      <c r="K215" s="441">
        <v>10</v>
      </c>
      <c r="L215" s="434" t="s">
        <v>415</v>
      </c>
      <c r="M215" s="432" t="s">
        <v>404</v>
      </c>
      <c r="N215" s="433">
        <v>30</v>
      </c>
      <c r="O215" s="434" t="s">
        <v>408</v>
      </c>
      <c r="P215" s="434" t="s">
        <v>406</v>
      </c>
      <c r="Q215" s="435">
        <v>1500000</v>
      </c>
    </row>
    <row r="216" spans="1:18" s="314" customFormat="1" ht="21" customHeight="1" x14ac:dyDescent="0.15">
      <c r="A216" s="286"/>
      <c r="B216" s="286"/>
      <c r="C216" s="285"/>
      <c r="D216" s="614"/>
      <c r="E216" s="351">
        <v>0</v>
      </c>
      <c r="F216" s="351">
        <v>0</v>
      </c>
      <c r="G216" s="561" t="s">
        <v>431</v>
      </c>
      <c r="H216" s="431">
        <v>10000</v>
      </c>
      <c r="I216" s="432" t="s">
        <v>403</v>
      </c>
      <c r="J216" s="432" t="s">
        <v>404</v>
      </c>
      <c r="K216" s="441">
        <v>10</v>
      </c>
      <c r="L216" s="434" t="s">
        <v>415</v>
      </c>
      <c r="M216" s="432" t="s">
        <v>404</v>
      </c>
      <c r="N216" s="433">
        <v>30</v>
      </c>
      <c r="O216" s="434" t="s">
        <v>408</v>
      </c>
      <c r="P216" s="434" t="s">
        <v>406</v>
      </c>
      <c r="Q216" s="435">
        <v>3000000</v>
      </c>
    </row>
    <row r="217" spans="1:18" s="314" customFormat="1" ht="21" customHeight="1" x14ac:dyDescent="0.15">
      <c r="A217" s="286"/>
      <c r="B217" s="286"/>
      <c r="C217" s="285"/>
      <c r="D217" s="614"/>
      <c r="E217" s="351">
        <v>0</v>
      </c>
      <c r="F217" s="351">
        <v>0</v>
      </c>
      <c r="G217" s="561" t="s">
        <v>411</v>
      </c>
      <c r="H217" s="431">
        <v>100000</v>
      </c>
      <c r="I217" s="432" t="s">
        <v>403</v>
      </c>
      <c r="J217" s="432" t="s">
        <v>404</v>
      </c>
      <c r="K217" s="441">
        <v>1</v>
      </c>
      <c r="L217" s="434" t="s">
        <v>408</v>
      </c>
      <c r="M217" s="434"/>
      <c r="N217" s="433"/>
      <c r="O217" s="434"/>
      <c r="P217" s="434" t="s">
        <v>406</v>
      </c>
      <c r="Q217" s="435">
        <v>100000</v>
      </c>
    </row>
    <row r="218" spans="1:18" s="314" customFormat="1" ht="21" customHeight="1" x14ac:dyDescent="0.15">
      <c r="A218" s="286"/>
      <c r="B218" s="286"/>
      <c r="C218" s="285"/>
      <c r="D218" s="614"/>
      <c r="E218" s="351">
        <v>0</v>
      </c>
      <c r="F218" s="351">
        <v>0</v>
      </c>
      <c r="G218" s="561"/>
      <c r="H218" s="431"/>
      <c r="I218" s="432"/>
      <c r="J218" s="432"/>
      <c r="K218" s="441"/>
      <c r="L218" s="434"/>
      <c r="M218" s="434"/>
      <c r="N218" s="433"/>
      <c r="O218" s="434"/>
      <c r="P218" s="434"/>
      <c r="Q218" s="435"/>
    </row>
    <row r="219" spans="1:18" s="314" customFormat="1" ht="21" customHeight="1" x14ac:dyDescent="0.15">
      <c r="A219" s="286"/>
      <c r="B219" s="286"/>
      <c r="C219" s="285"/>
      <c r="D219" s="614"/>
      <c r="E219" s="351">
        <v>4600</v>
      </c>
      <c r="F219" s="351">
        <v>0</v>
      </c>
      <c r="G219" s="561" t="s">
        <v>443</v>
      </c>
      <c r="H219" s="431"/>
      <c r="I219" s="432"/>
      <c r="J219" s="432"/>
      <c r="K219" s="441"/>
      <c r="L219" s="434"/>
      <c r="M219" s="434"/>
      <c r="N219" s="433"/>
      <c r="O219" s="434"/>
      <c r="P219" s="434"/>
      <c r="Q219" s="443">
        <f>Q220+Q221+Q222</f>
        <v>4600000</v>
      </c>
      <c r="R219" s="314">
        <v>4600000</v>
      </c>
    </row>
    <row r="220" spans="1:18" s="314" customFormat="1" ht="21" customHeight="1" x14ac:dyDescent="0.15">
      <c r="A220" s="286"/>
      <c r="B220" s="286"/>
      <c r="C220" s="285"/>
      <c r="D220" s="614"/>
      <c r="E220" s="351">
        <v>0</v>
      </c>
      <c r="F220" s="351">
        <v>0</v>
      </c>
      <c r="G220" s="561" t="s">
        <v>424</v>
      </c>
      <c r="H220" s="431">
        <v>50000</v>
      </c>
      <c r="I220" s="432" t="s">
        <v>8</v>
      </c>
      <c r="J220" s="432" t="s">
        <v>136</v>
      </c>
      <c r="K220" s="441">
        <v>30</v>
      </c>
      <c r="L220" s="434" t="s">
        <v>279</v>
      </c>
      <c r="M220" s="432" t="s">
        <v>136</v>
      </c>
      <c r="N220" s="433"/>
      <c r="O220" s="434"/>
      <c r="P220" s="434" t="s">
        <v>0</v>
      </c>
      <c r="Q220" s="435">
        <v>1500000</v>
      </c>
    </row>
    <row r="221" spans="1:18" s="314" customFormat="1" ht="21" customHeight="1" x14ac:dyDescent="0.15">
      <c r="A221" s="286"/>
      <c r="B221" s="286"/>
      <c r="C221" s="285"/>
      <c r="D221" s="614"/>
      <c r="E221" s="351">
        <v>0</v>
      </c>
      <c r="F221" s="351">
        <v>0</v>
      </c>
      <c r="G221" s="561" t="s">
        <v>431</v>
      </c>
      <c r="H221" s="431">
        <v>10000</v>
      </c>
      <c r="I221" s="432" t="s">
        <v>8</v>
      </c>
      <c r="J221" s="432" t="s">
        <v>136</v>
      </c>
      <c r="K221" s="441">
        <v>10</v>
      </c>
      <c r="L221" s="434" t="s">
        <v>415</v>
      </c>
      <c r="M221" s="432" t="s">
        <v>136</v>
      </c>
      <c r="N221" s="433">
        <v>30</v>
      </c>
      <c r="O221" s="434" t="s">
        <v>408</v>
      </c>
      <c r="P221" s="434" t="s">
        <v>0</v>
      </c>
      <c r="Q221" s="435">
        <v>3000000</v>
      </c>
    </row>
    <row r="222" spans="1:18" s="314" customFormat="1" ht="21" customHeight="1" x14ac:dyDescent="0.15">
      <c r="A222" s="286"/>
      <c r="B222" s="286"/>
      <c r="C222" s="285"/>
      <c r="D222" s="614"/>
      <c r="E222" s="351">
        <v>0</v>
      </c>
      <c r="F222" s="351">
        <v>0</v>
      </c>
      <c r="G222" s="561" t="s">
        <v>411</v>
      </c>
      <c r="H222" s="431">
        <v>100000</v>
      </c>
      <c r="I222" s="432" t="s">
        <v>8</v>
      </c>
      <c r="J222" s="432" t="s">
        <v>136</v>
      </c>
      <c r="K222" s="441">
        <v>1</v>
      </c>
      <c r="L222" s="434" t="s">
        <v>408</v>
      </c>
      <c r="M222" s="434"/>
      <c r="N222" s="433"/>
      <c r="O222" s="434"/>
      <c r="P222" s="434" t="s">
        <v>0</v>
      </c>
      <c r="Q222" s="435">
        <v>100000</v>
      </c>
    </row>
    <row r="223" spans="1:18" s="314" customFormat="1" ht="21" customHeight="1" x14ac:dyDescent="0.15">
      <c r="A223" s="286"/>
      <c r="B223" s="286"/>
      <c r="C223" s="285"/>
      <c r="D223" s="614"/>
      <c r="E223" s="351">
        <v>0</v>
      </c>
      <c r="F223" s="351">
        <v>0</v>
      </c>
      <c r="G223" s="561"/>
      <c r="H223" s="431"/>
      <c r="I223" s="432"/>
      <c r="J223" s="432"/>
      <c r="K223" s="441"/>
      <c r="L223" s="434"/>
      <c r="M223" s="434"/>
      <c r="N223" s="433"/>
      <c r="O223" s="434"/>
      <c r="P223" s="434"/>
      <c r="Q223" s="435"/>
    </row>
    <row r="224" spans="1:18" s="314" customFormat="1" ht="21" customHeight="1" x14ac:dyDescent="0.15">
      <c r="A224" s="286"/>
      <c r="B224" s="286"/>
      <c r="C224" s="285"/>
      <c r="D224" s="614"/>
      <c r="E224" s="351">
        <v>1600</v>
      </c>
      <c r="F224" s="351">
        <v>0</v>
      </c>
      <c r="G224" s="561" t="s">
        <v>444</v>
      </c>
      <c r="H224" s="431"/>
      <c r="I224" s="432"/>
      <c r="J224" s="432"/>
      <c r="K224" s="441"/>
      <c r="L224" s="434"/>
      <c r="M224" s="434"/>
      <c r="N224" s="433"/>
      <c r="O224" s="434"/>
      <c r="P224" s="434"/>
      <c r="Q224" s="443">
        <f>Q225+Q226</f>
        <v>1600000</v>
      </c>
      <c r="R224" s="314">
        <v>1600000</v>
      </c>
    </row>
    <row r="225" spans="1:22" s="314" customFormat="1" ht="21" customHeight="1" x14ac:dyDescent="0.15">
      <c r="A225" s="286"/>
      <c r="B225" s="286"/>
      <c r="C225" s="285"/>
      <c r="D225" s="614"/>
      <c r="E225" s="351">
        <v>0</v>
      </c>
      <c r="F225" s="351">
        <v>0</v>
      </c>
      <c r="G225" s="561" t="s">
        <v>424</v>
      </c>
      <c r="H225" s="431">
        <v>50000</v>
      </c>
      <c r="I225" s="432" t="s">
        <v>403</v>
      </c>
      <c r="J225" s="432" t="s">
        <v>404</v>
      </c>
      <c r="K225" s="441">
        <v>30</v>
      </c>
      <c r="L225" s="434" t="s">
        <v>408</v>
      </c>
      <c r="M225" s="432"/>
      <c r="N225" s="433"/>
      <c r="O225" s="434"/>
      <c r="P225" s="434" t="s">
        <v>406</v>
      </c>
      <c r="Q225" s="435">
        <v>1500000</v>
      </c>
    </row>
    <row r="226" spans="1:22" s="314" customFormat="1" ht="21" customHeight="1" x14ac:dyDescent="0.15">
      <c r="A226" s="286"/>
      <c r="B226" s="286"/>
      <c r="C226" s="285"/>
      <c r="D226" s="614"/>
      <c r="E226" s="351">
        <v>0</v>
      </c>
      <c r="F226" s="351">
        <v>0</v>
      </c>
      <c r="G226" s="561" t="s">
        <v>411</v>
      </c>
      <c r="H226" s="431">
        <v>100000</v>
      </c>
      <c r="I226" s="432" t="s">
        <v>403</v>
      </c>
      <c r="J226" s="432" t="s">
        <v>404</v>
      </c>
      <c r="K226" s="441">
        <v>1</v>
      </c>
      <c r="L226" s="434" t="s">
        <v>408</v>
      </c>
      <c r="M226" s="432"/>
      <c r="N226" s="433"/>
      <c r="O226" s="434"/>
      <c r="P226" s="434" t="s">
        <v>406</v>
      </c>
      <c r="Q226" s="435">
        <v>100000</v>
      </c>
    </row>
    <row r="227" spans="1:22" s="314" customFormat="1" ht="21" customHeight="1" x14ac:dyDescent="0.15">
      <c r="A227" s="286"/>
      <c r="B227" s="286"/>
      <c r="C227" s="285"/>
      <c r="D227" s="614"/>
      <c r="E227" s="351">
        <v>0</v>
      </c>
      <c r="F227" s="351">
        <v>0</v>
      </c>
      <c r="G227" s="561"/>
      <c r="H227" s="431"/>
      <c r="I227" s="432"/>
      <c r="J227" s="432"/>
      <c r="K227" s="441"/>
      <c r="L227" s="434"/>
      <c r="M227" s="434"/>
      <c r="N227" s="433"/>
      <c r="O227" s="434"/>
      <c r="P227" s="434"/>
      <c r="Q227" s="435"/>
    </row>
    <row r="228" spans="1:22" s="314" customFormat="1" ht="21" customHeight="1" x14ac:dyDescent="0.15">
      <c r="A228" s="286"/>
      <c r="B228" s="286"/>
      <c r="C228" s="285"/>
      <c r="D228" s="614"/>
      <c r="E228" s="351">
        <v>1700</v>
      </c>
      <c r="F228" s="351">
        <v>0</v>
      </c>
      <c r="G228" s="561" t="s">
        <v>445</v>
      </c>
      <c r="H228" s="431"/>
      <c r="I228" s="432"/>
      <c r="J228" s="432"/>
      <c r="K228" s="441"/>
      <c r="L228" s="434"/>
      <c r="M228" s="434"/>
      <c r="N228" s="433"/>
      <c r="O228" s="434"/>
      <c r="P228" s="434"/>
      <c r="Q228" s="443">
        <f>Q229+Q230</f>
        <v>1700000</v>
      </c>
      <c r="R228" s="314">
        <v>1700000</v>
      </c>
    </row>
    <row r="229" spans="1:22" s="314" customFormat="1" ht="21" customHeight="1" x14ac:dyDescent="0.15">
      <c r="A229" s="286"/>
      <c r="B229" s="286"/>
      <c r="C229" s="285"/>
      <c r="D229" s="614"/>
      <c r="E229" s="351">
        <v>0</v>
      </c>
      <c r="F229" s="351">
        <v>0</v>
      </c>
      <c r="G229" s="561" t="s">
        <v>424</v>
      </c>
      <c r="H229" s="431">
        <v>50000</v>
      </c>
      <c r="I229" s="432" t="s">
        <v>8</v>
      </c>
      <c r="J229" s="432" t="s">
        <v>136</v>
      </c>
      <c r="K229" s="441">
        <v>30</v>
      </c>
      <c r="L229" s="434" t="s">
        <v>279</v>
      </c>
      <c r="M229" s="434"/>
      <c r="N229" s="433"/>
      <c r="O229" s="434"/>
      <c r="P229" s="434" t="s">
        <v>0</v>
      </c>
      <c r="Q229" s="435">
        <v>1500000</v>
      </c>
    </row>
    <row r="230" spans="1:22" s="314" customFormat="1" ht="21" customHeight="1" x14ac:dyDescent="0.15">
      <c r="A230" s="286"/>
      <c r="B230" s="286"/>
      <c r="C230" s="285"/>
      <c r="D230" s="614"/>
      <c r="E230" s="351">
        <v>0</v>
      </c>
      <c r="F230" s="351">
        <v>0</v>
      </c>
      <c r="G230" s="561" t="s">
        <v>411</v>
      </c>
      <c r="H230" s="431">
        <v>200000</v>
      </c>
      <c r="I230" s="432" t="s">
        <v>8</v>
      </c>
      <c r="J230" s="432" t="s">
        <v>136</v>
      </c>
      <c r="K230" s="441">
        <v>1</v>
      </c>
      <c r="L230" s="434" t="s">
        <v>279</v>
      </c>
      <c r="M230" s="434"/>
      <c r="N230" s="433"/>
      <c r="O230" s="434"/>
      <c r="P230" s="434" t="s">
        <v>0</v>
      </c>
      <c r="Q230" s="435">
        <v>200000</v>
      </c>
    </row>
    <row r="231" spans="1:22" s="314" customFormat="1" ht="21" customHeight="1" x14ac:dyDescent="0.15">
      <c r="A231" s="286"/>
      <c r="B231" s="286"/>
      <c r="C231" s="285"/>
      <c r="D231" s="614"/>
      <c r="E231" s="351">
        <v>0</v>
      </c>
      <c r="F231" s="351">
        <v>0</v>
      </c>
      <c r="G231" s="561"/>
      <c r="H231" s="431"/>
      <c r="I231" s="432"/>
      <c r="J231" s="432"/>
      <c r="K231" s="441"/>
      <c r="L231" s="434"/>
      <c r="M231" s="434"/>
      <c r="N231" s="433"/>
      <c r="O231" s="434"/>
      <c r="P231" s="434"/>
      <c r="Q231" s="435"/>
    </row>
    <row r="232" spans="1:22" s="314" customFormat="1" ht="21" customHeight="1" x14ac:dyDescent="0.15">
      <c r="A232" s="286"/>
      <c r="B232" s="286"/>
      <c r="C232" s="285"/>
      <c r="D232" s="614"/>
      <c r="E232" s="351">
        <v>3250</v>
      </c>
      <c r="F232" s="351">
        <v>0</v>
      </c>
      <c r="G232" s="561" t="s">
        <v>446</v>
      </c>
      <c r="H232" s="431"/>
      <c r="I232" s="432"/>
      <c r="J232" s="432"/>
      <c r="K232" s="441"/>
      <c r="L232" s="434"/>
      <c r="M232" s="434"/>
      <c r="N232" s="433"/>
      <c r="O232" s="434"/>
      <c r="P232" s="434"/>
      <c r="Q232" s="443">
        <f>Q233+Q234</f>
        <v>3250000</v>
      </c>
      <c r="R232" s="314">
        <v>3250000</v>
      </c>
    </row>
    <row r="233" spans="1:22" s="314" customFormat="1" ht="21" customHeight="1" x14ac:dyDescent="0.15">
      <c r="A233" s="286"/>
      <c r="B233" s="286"/>
      <c r="C233" s="285"/>
      <c r="D233" s="614"/>
      <c r="E233" s="351">
        <v>0</v>
      </c>
      <c r="F233" s="351">
        <v>0</v>
      </c>
      <c r="G233" s="561" t="s">
        <v>424</v>
      </c>
      <c r="H233" s="431">
        <v>50000</v>
      </c>
      <c r="I233" s="432" t="s">
        <v>403</v>
      </c>
      <c r="J233" s="432" t="s">
        <v>404</v>
      </c>
      <c r="K233" s="441">
        <v>60</v>
      </c>
      <c r="L233" s="434" t="s">
        <v>408</v>
      </c>
      <c r="M233" s="434"/>
      <c r="N233" s="433"/>
      <c r="O233" s="434"/>
      <c r="P233" s="434" t="s">
        <v>406</v>
      </c>
      <c r="Q233" s="435">
        <v>3000000</v>
      </c>
    </row>
    <row r="234" spans="1:22" s="314" customFormat="1" ht="21" customHeight="1" x14ac:dyDescent="0.15">
      <c r="A234" s="286"/>
      <c r="B234" s="286"/>
      <c r="C234" s="285"/>
      <c r="D234" s="614"/>
      <c r="E234" s="351">
        <v>0</v>
      </c>
      <c r="F234" s="351">
        <v>0</v>
      </c>
      <c r="G234" s="561" t="s">
        <v>411</v>
      </c>
      <c r="H234" s="431">
        <v>250000</v>
      </c>
      <c r="I234" s="432" t="s">
        <v>403</v>
      </c>
      <c r="J234" s="432" t="s">
        <v>404</v>
      </c>
      <c r="K234" s="441">
        <v>1</v>
      </c>
      <c r="L234" s="434" t="s">
        <v>408</v>
      </c>
      <c r="M234" s="434"/>
      <c r="N234" s="433"/>
      <c r="O234" s="434"/>
      <c r="P234" s="434" t="s">
        <v>406</v>
      </c>
      <c r="Q234" s="435">
        <v>250000</v>
      </c>
    </row>
    <row r="235" spans="1:22" s="314" customFormat="1" ht="21" customHeight="1" x14ac:dyDescent="0.15">
      <c r="A235" s="286"/>
      <c r="B235" s="286"/>
      <c r="C235" s="285"/>
      <c r="D235" s="614"/>
      <c r="E235" s="351">
        <v>0</v>
      </c>
      <c r="F235" s="351">
        <v>0</v>
      </c>
      <c r="G235" s="561"/>
      <c r="H235" s="431"/>
      <c r="I235" s="432"/>
      <c r="J235" s="432"/>
      <c r="K235" s="441"/>
      <c r="L235" s="434"/>
      <c r="M235" s="434"/>
      <c r="N235" s="433"/>
      <c r="O235" s="434"/>
      <c r="P235" s="434"/>
      <c r="Q235" s="443"/>
    </row>
    <row r="236" spans="1:22" s="314" customFormat="1" ht="21" customHeight="1" x14ac:dyDescent="0.15">
      <c r="A236" s="286"/>
      <c r="B236" s="286"/>
      <c r="C236" s="285"/>
      <c r="D236" s="614"/>
      <c r="E236" s="351">
        <v>0</v>
      </c>
      <c r="F236" s="351">
        <v>600</v>
      </c>
      <c r="G236" s="561" t="s">
        <v>447</v>
      </c>
      <c r="H236" s="431"/>
      <c r="I236" s="432"/>
      <c r="J236" s="432"/>
      <c r="K236" s="441"/>
      <c r="L236" s="434"/>
      <c r="M236" s="434"/>
      <c r="N236" s="433"/>
      <c r="O236" s="434"/>
      <c r="P236" s="434"/>
      <c r="Q236" s="443">
        <f>Q237+Q238</f>
        <v>600000</v>
      </c>
      <c r="V236" s="314">
        <v>600000</v>
      </c>
    </row>
    <row r="237" spans="1:22" s="314" customFormat="1" ht="21" customHeight="1" x14ac:dyDescent="0.15">
      <c r="A237" s="286"/>
      <c r="B237" s="286"/>
      <c r="C237" s="285"/>
      <c r="D237" s="614"/>
      <c r="E237" s="351">
        <v>0</v>
      </c>
      <c r="F237" s="351">
        <v>0</v>
      </c>
      <c r="G237" s="561" t="s">
        <v>417</v>
      </c>
      <c r="H237" s="431">
        <v>8000</v>
      </c>
      <c r="I237" s="432" t="s">
        <v>403</v>
      </c>
      <c r="J237" s="432" t="s">
        <v>404</v>
      </c>
      <c r="K237" s="441">
        <v>50</v>
      </c>
      <c r="L237" s="434" t="s">
        <v>415</v>
      </c>
      <c r="M237" s="434"/>
      <c r="N237" s="433"/>
      <c r="O237" s="434"/>
      <c r="P237" s="434" t="s">
        <v>406</v>
      </c>
      <c r="Q237" s="435">
        <v>400000</v>
      </c>
    </row>
    <row r="238" spans="1:22" s="314" customFormat="1" ht="21" customHeight="1" x14ac:dyDescent="0.15">
      <c r="A238" s="286"/>
      <c r="B238" s="286"/>
      <c r="C238" s="285"/>
      <c r="D238" s="614"/>
      <c r="E238" s="351">
        <v>0</v>
      </c>
      <c r="F238" s="351">
        <v>0</v>
      </c>
      <c r="G238" s="561" t="s">
        <v>426</v>
      </c>
      <c r="H238" s="431">
        <v>40000</v>
      </c>
      <c r="I238" s="432" t="s">
        <v>403</v>
      </c>
      <c r="J238" s="432" t="s">
        <v>404</v>
      </c>
      <c r="K238" s="441">
        <v>5</v>
      </c>
      <c r="L238" s="434" t="s">
        <v>408</v>
      </c>
      <c r="M238" s="434"/>
      <c r="N238" s="433"/>
      <c r="O238" s="434"/>
      <c r="P238" s="434" t="s">
        <v>406</v>
      </c>
      <c r="Q238" s="435">
        <v>200000</v>
      </c>
    </row>
    <row r="239" spans="1:22" s="314" customFormat="1" ht="21" customHeight="1" x14ac:dyDescent="0.15">
      <c r="A239" s="286"/>
      <c r="B239" s="286"/>
      <c r="C239" s="285"/>
      <c r="D239" s="614"/>
      <c r="E239" s="351">
        <v>0</v>
      </c>
      <c r="F239" s="351">
        <v>0</v>
      </c>
      <c r="G239" s="561"/>
      <c r="H239" s="431"/>
      <c r="I239" s="432"/>
      <c r="J239" s="432"/>
      <c r="K239" s="441"/>
      <c r="L239" s="434"/>
      <c r="M239" s="434"/>
      <c r="N239" s="433"/>
      <c r="O239" s="434"/>
      <c r="P239" s="434"/>
      <c r="Q239" s="435"/>
    </row>
    <row r="240" spans="1:22" s="211" customFormat="1" ht="21" customHeight="1" x14ac:dyDescent="0.15">
      <c r="A240" s="286"/>
      <c r="B240" s="286"/>
      <c r="C240" s="285"/>
      <c r="D240" s="614"/>
      <c r="E240" s="351">
        <v>5000</v>
      </c>
      <c r="F240" s="351">
        <v>0</v>
      </c>
      <c r="G240" s="561" t="s">
        <v>448</v>
      </c>
      <c r="H240" s="431"/>
      <c r="I240" s="432"/>
      <c r="J240" s="432"/>
      <c r="K240" s="441"/>
      <c r="L240" s="434"/>
      <c r="M240" s="434"/>
      <c r="N240" s="433"/>
      <c r="O240" s="434"/>
      <c r="P240" s="434"/>
      <c r="Q240" s="443">
        <f>Q241+Q242</f>
        <v>5000000</v>
      </c>
      <c r="R240" s="211">
        <v>5000000</v>
      </c>
    </row>
    <row r="241" spans="1:22" s="211" customFormat="1" ht="21" customHeight="1" x14ac:dyDescent="0.15">
      <c r="A241" s="286"/>
      <c r="B241" s="286"/>
      <c r="C241" s="285"/>
      <c r="D241" s="614"/>
      <c r="E241" s="351">
        <v>0</v>
      </c>
      <c r="F241" s="351">
        <v>0</v>
      </c>
      <c r="G241" s="561" t="s">
        <v>449</v>
      </c>
      <c r="H241" s="431">
        <v>60000</v>
      </c>
      <c r="I241" s="432" t="s">
        <v>403</v>
      </c>
      <c r="J241" s="432" t="s">
        <v>404</v>
      </c>
      <c r="K241" s="441">
        <v>8</v>
      </c>
      <c r="L241" s="434" t="s">
        <v>415</v>
      </c>
      <c r="M241" s="432" t="s">
        <v>404</v>
      </c>
      <c r="N241" s="433">
        <v>10</v>
      </c>
      <c r="O241" s="434" t="s">
        <v>421</v>
      </c>
      <c r="P241" s="434" t="s">
        <v>406</v>
      </c>
      <c r="Q241" s="435">
        <v>4800000</v>
      </c>
    </row>
    <row r="242" spans="1:22" s="211" customFormat="1" ht="21" customHeight="1" x14ac:dyDescent="0.15">
      <c r="A242" s="286"/>
      <c r="B242" s="286"/>
      <c r="C242" s="285"/>
      <c r="D242" s="614"/>
      <c r="E242" s="351">
        <v>0</v>
      </c>
      <c r="F242" s="351">
        <v>0</v>
      </c>
      <c r="G242" s="561" t="s">
        <v>411</v>
      </c>
      <c r="H242" s="431">
        <v>200000</v>
      </c>
      <c r="I242" s="432" t="s">
        <v>403</v>
      </c>
      <c r="J242" s="432" t="s">
        <v>404</v>
      </c>
      <c r="K242" s="441">
        <v>1</v>
      </c>
      <c r="L242" s="434" t="s">
        <v>408</v>
      </c>
      <c r="M242" s="434"/>
      <c r="N242" s="433"/>
      <c r="O242" s="434"/>
      <c r="P242" s="434" t="s">
        <v>406</v>
      </c>
      <c r="Q242" s="435">
        <v>200000</v>
      </c>
    </row>
    <row r="243" spans="1:22" s="211" customFormat="1" ht="21" customHeight="1" x14ac:dyDescent="0.15">
      <c r="A243" s="286"/>
      <c r="B243" s="286"/>
      <c r="C243" s="285"/>
      <c r="D243" s="614"/>
      <c r="E243" s="351">
        <v>0</v>
      </c>
      <c r="F243" s="351">
        <v>0</v>
      </c>
      <c r="G243" s="561"/>
      <c r="H243" s="431"/>
      <c r="I243" s="432"/>
      <c r="J243" s="432"/>
      <c r="K243" s="441"/>
      <c r="L243" s="434"/>
      <c r="M243" s="434"/>
      <c r="N243" s="433"/>
      <c r="O243" s="434"/>
      <c r="P243" s="434"/>
      <c r="Q243" s="435"/>
    </row>
    <row r="244" spans="1:22" s="211" customFormat="1" ht="21" customHeight="1" x14ac:dyDescent="0.15">
      <c r="A244" s="286"/>
      <c r="B244" s="286"/>
      <c r="C244" s="285"/>
      <c r="D244" s="614"/>
      <c r="E244" s="351">
        <v>0</v>
      </c>
      <c r="F244" s="351">
        <v>600</v>
      </c>
      <c r="G244" s="561" t="s">
        <v>450</v>
      </c>
      <c r="H244" s="431"/>
      <c r="I244" s="432"/>
      <c r="J244" s="432"/>
      <c r="K244" s="441"/>
      <c r="L244" s="434"/>
      <c r="M244" s="434"/>
      <c r="N244" s="433"/>
      <c r="O244" s="434"/>
      <c r="P244" s="434"/>
      <c r="Q244" s="443">
        <f>Q245</f>
        <v>600000</v>
      </c>
      <c r="V244" s="211">
        <v>600000</v>
      </c>
    </row>
    <row r="245" spans="1:22" s="211" customFormat="1" ht="21" customHeight="1" x14ac:dyDescent="0.15">
      <c r="A245" s="286"/>
      <c r="B245" s="286"/>
      <c r="C245" s="285"/>
      <c r="D245" s="614"/>
      <c r="E245" s="351">
        <v>0</v>
      </c>
      <c r="F245" s="351">
        <v>0</v>
      </c>
      <c r="G245" s="561" t="s">
        <v>411</v>
      </c>
      <c r="H245" s="431">
        <v>600000</v>
      </c>
      <c r="I245" s="432" t="s">
        <v>8</v>
      </c>
      <c r="J245" s="432" t="s">
        <v>136</v>
      </c>
      <c r="K245" s="441">
        <v>1</v>
      </c>
      <c r="L245" s="434" t="s">
        <v>279</v>
      </c>
      <c r="M245" s="434"/>
      <c r="N245" s="433"/>
      <c r="O245" s="434"/>
      <c r="P245" s="434" t="s">
        <v>0</v>
      </c>
      <c r="Q245" s="435">
        <v>600000</v>
      </c>
    </row>
    <row r="246" spans="1:22" s="211" customFormat="1" ht="21" customHeight="1" x14ac:dyDescent="0.15">
      <c r="A246" s="286"/>
      <c r="B246" s="286"/>
      <c r="C246" s="285"/>
      <c r="D246" s="614"/>
      <c r="E246" s="351">
        <v>0</v>
      </c>
      <c r="F246" s="351">
        <v>0</v>
      </c>
      <c r="G246" s="561"/>
      <c r="H246" s="431"/>
      <c r="I246" s="432"/>
      <c r="J246" s="432"/>
      <c r="K246" s="441"/>
      <c r="L246" s="434"/>
      <c r="M246" s="434"/>
      <c r="N246" s="433"/>
      <c r="O246" s="434"/>
      <c r="P246" s="434"/>
      <c r="Q246" s="435"/>
    </row>
    <row r="247" spans="1:22" s="211" customFormat="1" ht="21" customHeight="1" x14ac:dyDescent="0.15">
      <c r="A247" s="286"/>
      <c r="B247" s="286"/>
      <c r="C247" s="285"/>
      <c r="D247" s="614"/>
      <c r="E247" s="351">
        <v>0</v>
      </c>
      <c r="F247" s="351">
        <v>600</v>
      </c>
      <c r="G247" s="561" t="s">
        <v>451</v>
      </c>
      <c r="H247" s="431"/>
      <c r="I247" s="432"/>
      <c r="J247" s="432"/>
      <c r="K247" s="441"/>
      <c r="L247" s="434"/>
      <c r="M247" s="434"/>
      <c r="N247" s="433"/>
      <c r="O247" s="434"/>
      <c r="P247" s="434"/>
      <c r="Q247" s="443">
        <f>Q248</f>
        <v>600000</v>
      </c>
      <c r="V247" s="418">
        <v>600000</v>
      </c>
    </row>
    <row r="248" spans="1:22" s="211" customFormat="1" ht="21" customHeight="1" x14ac:dyDescent="0.15">
      <c r="A248" s="286"/>
      <c r="B248" s="286"/>
      <c r="C248" s="285"/>
      <c r="D248" s="614"/>
      <c r="E248" s="351">
        <v>0</v>
      </c>
      <c r="F248" s="351">
        <v>0</v>
      </c>
      <c r="G248" s="561" t="s">
        <v>411</v>
      </c>
      <c r="H248" s="431">
        <v>600000</v>
      </c>
      <c r="I248" s="432" t="s">
        <v>8</v>
      </c>
      <c r="J248" s="432" t="s">
        <v>136</v>
      </c>
      <c r="K248" s="441">
        <v>1</v>
      </c>
      <c r="L248" s="434" t="s">
        <v>279</v>
      </c>
      <c r="M248" s="434"/>
      <c r="N248" s="433"/>
      <c r="O248" s="434"/>
      <c r="P248" s="434" t="s">
        <v>0</v>
      </c>
      <c r="Q248" s="435">
        <v>600000</v>
      </c>
    </row>
    <row r="249" spans="1:22" s="211" customFormat="1" ht="21" customHeight="1" x14ac:dyDescent="0.15">
      <c r="A249" s="286"/>
      <c r="B249" s="286"/>
      <c r="C249" s="285"/>
      <c r="D249" s="614"/>
      <c r="E249" s="351">
        <v>0</v>
      </c>
      <c r="F249" s="351">
        <v>0</v>
      </c>
      <c r="G249" s="561"/>
      <c r="H249" s="431"/>
      <c r="I249" s="432"/>
      <c r="J249" s="432"/>
      <c r="K249" s="441"/>
      <c r="L249" s="434"/>
      <c r="M249" s="434"/>
      <c r="N249" s="433"/>
      <c r="O249" s="434"/>
      <c r="P249" s="434"/>
      <c r="Q249" s="435"/>
    </row>
    <row r="250" spans="1:22" s="211" customFormat="1" ht="21" customHeight="1" x14ac:dyDescent="0.15">
      <c r="A250" s="286"/>
      <c r="B250" s="286"/>
      <c r="C250" s="285"/>
      <c r="D250" s="614"/>
      <c r="E250" s="351">
        <v>0</v>
      </c>
      <c r="F250" s="351">
        <v>600</v>
      </c>
      <c r="G250" s="561" t="s">
        <v>452</v>
      </c>
      <c r="H250" s="431"/>
      <c r="I250" s="432"/>
      <c r="J250" s="432"/>
      <c r="K250" s="441"/>
      <c r="L250" s="434"/>
      <c r="M250" s="434"/>
      <c r="N250" s="433"/>
      <c r="O250" s="434"/>
      <c r="P250" s="434"/>
      <c r="Q250" s="443">
        <f>Q251</f>
        <v>600000</v>
      </c>
      <c r="V250" s="211">
        <v>600000</v>
      </c>
    </row>
    <row r="251" spans="1:22" s="263" customFormat="1" ht="21" customHeight="1" x14ac:dyDescent="0.15">
      <c r="A251" s="286"/>
      <c r="B251" s="286"/>
      <c r="C251" s="285"/>
      <c r="D251" s="614"/>
      <c r="E251" s="351">
        <v>0</v>
      </c>
      <c r="F251" s="351">
        <v>0</v>
      </c>
      <c r="G251" s="561" t="s">
        <v>411</v>
      </c>
      <c r="H251" s="431">
        <v>600000</v>
      </c>
      <c r="I251" s="432" t="s">
        <v>403</v>
      </c>
      <c r="J251" s="432" t="s">
        <v>404</v>
      </c>
      <c r="K251" s="441">
        <v>1</v>
      </c>
      <c r="L251" s="434" t="s">
        <v>408</v>
      </c>
      <c r="M251" s="434"/>
      <c r="N251" s="433"/>
      <c r="O251" s="434"/>
      <c r="P251" s="434" t="s">
        <v>406</v>
      </c>
      <c r="Q251" s="435">
        <v>600000</v>
      </c>
    </row>
    <row r="252" spans="1:22" s="211" customFormat="1" ht="21" customHeight="1" x14ac:dyDescent="0.15">
      <c r="A252" s="286"/>
      <c r="B252" s="286"/>
      <c r="C252" s="285"/>
      <c r="D252" s="614"/>
      <c r="E252" s="351">
        <v>0</v>
      </c>
      <c r="F252" s="351">
        <v>0</v>
      </c>
      <c r="G252" s="561"/>
      <c r="H252" s="431"/>
      <c r="I252" s="432"/>
      <c r="J252" s="432"/>
      <c r="K252" s="441"/>
      <c r="L252" s="434"/>
      <c r="M252" s="434"/>
      <c r="N252" s="433"/>
      <c r="O252" s="434"/>
      <c r="P252" s="434"/>
      <c r="Q252" s="443"/>
    </row>
    <row r="253" spans="1:22" s="211" customFormat="1" ht="21" customHeight="1" x14ac:dyDescent="0.15">
      <c r="A253" s="286"/>
      <c r="B253" s="286"/>
      <c r="C253" s="285"/>
      <c r="D253" s="614"/>
      <c r="E253" s="351">
        <v>0</v>
      </c>
      <c r="F253" s="351">
        <v>600</v>
      </c>
      <c r="G253" s="561" t="s">
        <v>453</v>
      </c>
      <c r="H253" s="431"/>
      <c r="I253" s="432"/>
      <c r="J253" s="432"/>
      <c r="K253" s="441"/>
      <c r="L253" s="434"/>
      <c r="M253" s="434"/>
      <c r="N253" s="433"/>
      <c r="O253" s="434"/>
      <c r="P253" s="434"/>
      <c r="Q253" s="443">
        <f>Q254</f>
        <v>600000</v>
      </c>
      <c r="V253" s="418">
        <v>600000</v>
      </c>
    </row>
    <row r="254" spans="1:22" s="211" customFormat="1" ht="21" customHeight="1" x14ac:dyDescent="0.15">
      <c r="A254" s="286"/>
      <c r="B254" s="286"/>
      <c r="C254" s="285"/>
      <c r="D254" s="614"/>
      <c r="E254" s="351">
        <v>0</v>
      </c>
      <c r="F254" s="351">
        <v>0</v>
      </c>
      <c r="G254" s="561" t="s">
        <v>411</v>
      </c>
      <c r="H254" s="431">
        <v>600000</v>
      </c>
      <c r="I254" s="432" t="s">
        <v>403</v>
      </c>
      <c r="J254" s="432" t="s">
        <v>404</v>
      </c>
      <c r="K254" s="441">
        <v>1</v>
      </c>
      <c r="L254" s="434" t="s">
        <v>408</v>
      </c>
      <c r="M254" s="434"/>
      <c r="N254" s="433"/>
      <c r="O254" s="434"/>
      <c r="P254" s="434" t="s">
        <v>406</v>
      </c>
      <c r="Q254" s="435">
        <v>600000</v>
      </c>
    </row>
    <row r="255" spans="1:22" s="211" customFormat="1" ht="21" customHeight="1" x14ac:dyDescent="0.15">
      <c r="A255" s="286"/>
      <c r="B255" s="286"/>
      <c r="C255" s="285"/>
      <c r="D255" s="614"/>
      <c r="E255" s="351">
        <v>0</v>
      </c>
      <c r="F255" s="351">
        <v>0</v>
      </c>
      <c r="G255" s="561"/>
      <c r="H255" s="431"/>
      <c r="I255" s="432"/>
      <c r="J255" s="432"/>
      <c r="K255" s="441"/>
      <c r="L255" s="434"/>
      <c r="M255" s="434"/>
      <c r="N255" s="433"/>
      <c r="O255" s="434"/>
      <c r="P255" s="434"/>
      <c r="Q255" s="435"/>
    </row>
    <row r="256" spans="1:22" s="211" customFormat="1" ht="21" customHeight="1" x14ac:dyDescent="0.15">
      <c r="A256" s="286"/>
      <c r="B256" s="286"/>
      <c r="C256" s="285"/>
      <c r="D256" s="614"/>
      <c r="E256" s="351">
        <v>0</v>
      </c>
      <c r="F256" s="351">
        <v>600</v>
      </c>
      <c r="G256" s="402" t="s">
        <v>454</v>
      </c>
      <c r="H256" s="431"/>
      <c r="I256" s="432"/>
      <c r="J256" s="432"/>
      <c r="K256" s="441"/>
      <c r="L256" s="434"/>
      <c r="M256" s="434"/>
      <c r="N256" s="433"/>
      <c r="O256" s="434"/>
      <c r="P256" s="434"/>
      <c r="Q256" s="443">
        <f>Q257</f>
        <v>600000</v>
      </c>
      <c r="V256" s="418">
        <v>600000</v>
      </c>
    </row>
    <row r="257" spans="1:22" s="211" customFormat="1" ht="21" customHeight="1" x14ac:dyDescent="0.15">
      <c r="A257" s="286"/>
      <c r="B257" s="286"/>
      <c r="C257" s="285"/>
      <c r="D257" s="614"/>
      <c r="E257" s="351">
        <v>0</v>
      </c>
      <c r="F257" s="351">
        <v>0</v>
      </c>
      <c r="G257" s="561" t="s">
        <v>411</v>
      </c>
      <c r="H257" s="431">
        <v>600000</v>
      </c>
      <c r="I257" s="432" t="s">
        <v>403</v>
      </c>
      <c r="J257" s="432" t="s">
        <v>404</v>
      </c>
      <c r="K257" s="441">
        <v>1</v>
      </c>
      <c r="L257" s="434" t="s">
        <v>408</v>
      </c>
      <c r="M257" s="434"/>
      <c r="N257" s="433"/>
      <c r="O257" s="434"/>
      <c r="P257" s="434" t="s">
        <v>406</v>
      </c>
      <c r="Q257" s="435">
        <v>600000</v>
      </c>
    </row>
    <row r="258" spans="1:22" s="211" customFormat="1" ht="21" customHeight="1" x14ac:dyDescent="0.15">
      <c r="A258" s="286"/>
      <c r="B258" s="286"/>
      <c r="C258" s="285"/>
      <c r="D258" s="614"/>
      <c r="E258" s="351">
        <v>0</v>
      </c>
      <c r="F258" s="351">
        <v>0</v>
      </c>
      <c r="G258" s="561"/>
      <c r="H258" s="431"/>
      <c r="I258" s="432"/>
      <c r="J258" s="432"/>
      <c r="K258" s="441"/>
      <c r="L258" s="434"/>
      <c r="M258" s="432"/>
      <c r="N258" s="433"/>
      <c r="O258" s="434"/>
      <c r="P258" s="434"/>
      <c r="Q258" s="435"/>
    </row>
    <row r="259" spans="1:22" s="211" customFormat="1" ht="21" customHeight="1" x14ac:dyDescent="0.15">
      <c r="A259" s="286"/>
      <c r="B259" s="286"/>
      <c r="C259" s="285"/>
      <c r="D259" s="614"/>
      <c r="E259" s="351">
        <v>0</v>
      </c>
      <c r="F259" s="351">
        <v>3120</v>
      </c>
      <c r="G259" s="561" t="s">
        <v>455</v>
      </c>
      <c r="H259" s="431"/>
      <c r="I259" s="432"/>
      <c r="J259" s="432"/>
      <c r="K259" s="441"/>
      <c r="L259" s="434"/>
      <c r="M259" s="434"/>
      <c r="N259" s="433"/>
      <c r="O259" s="434"/>
      <c r="P259" s="434"/>
      <c r="Q259" s="443">
        <f>Q260+Q261+Q262</f>
        <v>3120000</v>
      </c>
      <c r="V259" s="211">
        <v>3120000</v>
      </c>
    </row>
    <row r="260" spans="1:22" s="211" customFormat="1" ht="21" customHeight="1" x14ac:dyDescent="0.15">
      <c r="A260" s="286"/>
      <c r="B260" s="286"/>
      <c r="C260" s="285"/>
      <c r="D260" s="614"/>
      <c r="E260" s="351">
        <v>0</v>
      </c>
      <c r="F260" s="351">
        <v>0</v>
      </c>
      <c r="G260" s="561" t="s">
        <v>741</v>
      </c>
      <c r="H260" s="431">
        <v>50000</v>
      </c>
      <c r="I260" s="432" t="s">
        <v>403</v>
      </c>
      <c r="J260" s="432" t="s">
        <v>404</v>
      </c>
      <c r="K260" s="441">
        <v>30</v>
      </c>
      <c r="L260" s="434" t="s">
        <v>408</v>
      </c>
      <c r="M260" s="434"/>
      <c r="N260" s="433"/>
      <c r="O260" s="434"/>
      <c r="P260" s="434" t="s">
        <v>406</v>
      </c>
      <c r="Q260" s="435">
        <v>1500000</v>
      </c>
    </row>
    <row r="261" spans="1:22" s="211" customFormat="1" ht="21" customHeight="1" x14ac:dyDescent="0.15">
      <c r="A261" s="286"/>
      <c r="B261" s="286"/>
      <c r="C261" s="285"/>
      <c r="D261" s="614"/>
      <c r="E261" s="351">
        <v>0</v>
      </c>
      <c r="F261" s="351">
        <v>0</v>
      </c>
      <c r="G261" s="561" t="s">
        <v>456</v>
      </c>
      <c r="H261" s="431">
        <v>40000</v>
      </c>
      <c r="I261" s="432" t="s">
        <v>403</v>
      </c>
      <c r="J261" s="432" t="s">
        <v>404</v>
      </c>
      <c r="K261" s="441">
        <v>30</v>
      </c>
      <c r="L261" s="434" t="s">
        <v>408</v>
      </c>
      <c r="M261" s="432"/>
      <c r="N261" s="433"/>
      <c r="O261" s="434"/>
      <c r="P261" s="434" t="s">
        <v>406</v>
      </c>
      <c r="Q261" s="435">
        <v>1200000</v>
      </c>
    </row>
    <row r="262" spans="1:22" s="211" customFormat="1" ht="21" customHeight="1" x14ac:dyDescent="0.15">
      <c r="A262" s="286"/>
      <c r="B262" s="286"/>
      <c r="C262" s="285"/>
      <c r="D262" s="614"/>
      <c r="E262" s="351">
        <v>0</v>
      </c>
      <c r="F262" s="351">
        <v>0</v>
      </c>
      <c r="G262" s="561" t="s">
        <v>411</v>
      </c>
      <c r="H262" s="431">
        <v>420000</v>
      </c>
      <c r="I262" s="432" t="s">
        <v>403</v>
      </c>
      <c r="J262" s="432" t="s">
        <v>404</v>
      </c>
      <c r="K262" s="441">
        <v>1</v>
      </c>
      <c r="L262" s="434" t="s">
        <v>408</v>
      </c>
      <c r="M262" s="432"/>
      <c r="N262" s="433"/>
      <c r="O262" s="434"/>
      <c r="P262" s="434" t="s">
        <v>406</v>
      </c>
      <c r="Q262" s="435">
        <v>420000</v>
      </c>
    </row>
    <row r="263" spans="1:22" s="211" customFormat="1" ht="21" customHeight="1" x14ac:dyDescent="0.15">
      <c r="A263" s="286"/>
      <c r="B263" s="286"/>
      <c r="C263" s="285"/>
      <c r="D263" s="614"/>
      <c r="E263" s="351">
        <v>0</v>
      </c>
      <c r="F263" s="351">
        <v>0</v>
      </c>
      <c r="G263" s="561"/>
      <c r="H263" s="431"/>
      <c r="I263" s="432"/>
      <c r="J263" s="432"/>
      <c r="K263" s="441"/>
      <c r="L263" s="434"/>
      <c r="M263" s="432"/>
      <c r="N263" s="433"/>
      <c r="O263" s="434"/>
      <c r="P263" s="434"/>
      <c r="Q263" s="435"/>
    </row>
    <row r="264" spans="1:22" s="211" customFormat="1" ht="21" customHeight="1" x14ac:dyDescent="0.15">
      <c r="A264" s="286"/>
      <c r="B264" s="286"/>
      <c r="C264" s="285"/>
      <c r="D264" s="614"/>
      <c r="E264" s="351">
        <v>0</v>
      </c>
      <c r="F264" s="351">
        <v>2630</v>
      </c>
      <c r="G264" s="561" t="s">
        <v>457</v>
      </c>
      <c r="H264" s="431"/>
      <c r="I264" s="432"/>
      <c r="J264" s="432"/>
      <c r="K264" s="441"/>
      <c r="L264" s="434"/>
      <c r="M264" s="432"/>
      <c r="N264" s="433"/>
      <c r="O264" s="434"/>
      <c r="P264" s="434"/>
      <c r="Q264" s="443">
        <f>Q265+Q266+Q267+Q268</f>
        <v>2630000</v>
      </c>
      <c r="V264" s="211">
        <v>2630000</v>
      </c>
    </row>
    <row r="265" spans="1:22" s="211" customFormat="1" ht="21" customHeight="1" x14ac:dyDescent="0.15">
      <c r="A265" s="286"/>
      <c r="B265" s="286"/>
      <c r="C265" s="285"/>
      <c r="D265" s="614"/>
      <c r="E265" s="351">
        <v>0</v>
      </c>
      <c r="F265" s="351">
        <v>0</v>
      </c>
      <c r="G265" s="561" t="s">
        <v>417</v>
      </c>
      <c r="H265" s="431">
        <v>410000</v>
      </c>
      <c r="I265" s="432" t="s">
        <v>8</v>
      </c>
      <c r="J265" s="432" t="s">
        <v>136</v>
      </c>
      <c r="K265" s="441">
        <v>1</v>
      </c>
      <c r="L265" s="434" t="s">
        <v>408</v>
      </c>
      <c r="M265" s="432"/>
      <c r="N265" s="433"/>
      <c r="O265" s="434"/>
      <c r="P265" s="434" t="s">
        <v>0</v>
      </c>
      <c r="Q265" s="435">
        <v>410000</v>
      </c>
    </row>
    <row r="266" spans="1:22" s="211" customFormat="1" ht="21" customHeight="1" x14ac:dyDescent="0.15">
      <c r="A266" s="286"/>
      <c r="B266" s="286"/>
      <c r="C266" s="285"/>
      <c r="D266" s="614"/>
      <c r="E266" s="351">
        <v>0</v>
      </c>
      <c r="F266" s="351">
        <v>0</v>
      </c>
      <c r="G266" s="561" t="s">
        <v>427</v>
      </c>
      <c r="H266" s="431">
        <v>6000</v>
      </c>
      <c r="I266" s="432" t="s">
        <v>8</v>
      </c>
      <c r="J266" s="432" t="s">
        <v>136</v>
      </c>
      <c r="K266" s="441">
        <v>70</v>
      </c>
      <c r="L266" s="434" t="s">
        <v>415</v>
      </c>
      <c r="M266" s="432"/>
      <c r="N266" s="433"/>
      <c r="O266" s="434"/>
      <c r="P266" s="434" t="s">
        <v>0</v>
      </c>
      <c r="Q266" s="435">
        <v>420000</v>
      </c>
    </row>
    <row r="267" spans="1:22" s="211" customFormat="1" ht="21" customHeight="1" x14ac:dyDescent="0.15">
      <c r="A267" s="286"/>
      <c r="B267" s="286"/>
      <c r="C267" s="285"/>
      <c r="D267" s="614"/>
      <c r="E267" s="351">
        <v>0</v>
      </c>
      <c r="F267" s="351">
        <v>0</v>
      </c>
      <c r="G267" s="561" t="s">
        <v>458</v>
      </c>
      <c r="H267" s="431">
        <v>500000</v>
      </c>
      <c r="I267" s="432" t="s">
        <v>8</v>
      </c>
      <c r="J267" s="432" t="s">
        <v>136</v>
      </c>
      <c r="K267" s="441">
        <v>1</v>
      </c>
      <c r="L267" s="434" t="s">
        <v>279</v>
      </c>
      <c r="M267" s="432"/>
      <c r="N267" s="433"/>
      <c r="O267" s="434"/>
      <c r="P267" s="434" t="s">
        <v>0</v>
      </c>
      <c r="Q267" s="435">
        <v>500000</v>
      </c>
    </row>
    <row r="268" spans="1:22" s="211" customFormat="1" ht="21" customHeight="1" x14ac:dyDescent="0.15">
      <c r="A268" s="286"/>
      <c r="B268" s="286"/>
      <c r="C268" s="285"/>
      <c r="D268" s="614"/>
      <c r="E268" s="351">
        <v>0</v>
      </c>
      <c r="F268" s="351">
        <v>0</v>
      </c>
      <c r="G268" s="561" t="s">
        <v>411</v>
      </c>
      <c r="H268" s="431">
        <v>1300000</v>
      </c>
      <c r="I268" s="432" t="s">
        <v>8</v>
      </c>
      <c r="J268" s="432" t="s">
        <v>136</v>
      </c>
      <c r="K268" s="441">
        <v>1</v>
      </c>
      <c r="L268" s="434" t="s">
        <v>408</v>
      </c>
      <c r="M268" s="432"/>
      <c r="N268" s="433"/>
      <c r="O268" s="434"/>
      <c r="P268" s="434"/>
      <c r="Q268" s="435">
        <v>1300000</v>
      </c>
    </row>
    <row r="269" spans="1:22" s="211" customFormat="1" ht="21" customHeight="1" x14ac:dyDescent="0.15">
      <c r="A269" s="286"/>
      <c r="B269" s="286"/>
      <c r="C269" s="285"/>
      <c r="D269" s="614"/>
      <c r="E269" s="351">
        <v>0</v>
      </c>
      <c r="F269" s="351">
        <v>0</v>
      </c>
      <c r="G269" s="561"/>
      <c r="H269" s="431"/>
      <c r="I269" s="432"/>
      <c r="J269" s="432"/>
      <c r="K269" s="441"/>
      <c r="L269" s="434"/>
      <c r="M269" s="432"/>
      <c r="N269" s="433"/>
      <c r="O269" s="434"/>
      <c r="P269" s="434"/>
      <c r="Q269" s="435"/>
    </row>
    <row r="270" spans="1:22" s="211" customFormat="1" ht="21" customHeight="1" x14ac:dyDescent="0.15">
      <c r="A270" s="286"/>
      <c r="B270" s="286"/>
      <c r="C270" s="285"/>
      <c r="D270" s="614"/>
      <c r="E270" s="351">
        <v>0</v>
      </c>
      <c r="F270" s="351">
        <v>2800</v>
      </c>
      <c r="G270" s="561" t="s">
        <v>459</v>
      </c>
      <c r="H270" s="431"/>
      <c r="I270" s="432"/>
      <c r="J270" s="432"/>
      <c r="K270" s="441"/>
      <c r="L270" s="434"/>
      <c r="M270" s="432"/>
      <c r="N270" s="433"/>
      <c r="O270" s="434"/>
      <c r="P270" s="434"/>
      <c r="Q270" s="443">
        <f>Q271+Q272+Q273+Q274</f>
        <v>2800000</v>
      </c>
      <c r="V270" s="211">
        <v>2800000</v>
      </c>
    </row>
    <row r="271" spans="1:22" s="211" customFormat="1" ht="21" customHeight="1" x14ac:dyDescent="0.15">
      <c r="A271" s="286"/>
      <c r="B271" s="286"/>
      <c r="C271" s="285"/>
      <c r="D271" s="614"/>
      <c r="E271" s="351">
        <v>0</v>
      </c>
      <c r="F271" s="351">
        <v>0</v>
      </c>
      <c r="G271" s="561" t="s">
        <v>456</v>
      </c>
      <c r="H271" s="431">
        <v>700000</v>
      </c>
      <c r="I271" s="432" t="s">
        <v>403</v>
      </c>
      <c r="J271" s="432" t="s">
        <v>404</v>
      </c>
      <c r="K271" s="441">
        <v>1</v>
      </c>
      <c r="L271" s="434" t="s">
        <v>408</v>
      </c>
      <c r="M271" s="432"/>
      <c r="N271" s="433"/>
      <c r="O271" s="434"/>
      <c r="P271" s="434" t="s">
        <v>406</v>
      </c>
      <c r="Q271" s="435">
        <v>700000</v>
      </c>
    </row>
    <row r="272" spans="1:22" s="211" customFormat="1" ht="21" customHeight="1" x14ac:dyDescent="0.15">
      <c r="A272" s="286"/>
      <c r="B272" s="286"/>
      <c r="C272" s="285"/>
      <c r="D272" s="614"/>
      <c r="E272" s="351">
        <v>0</v>
      </c>
      <c r="F272" s="351">
        <v>0</v>
      </c>
      <c r="G272" s="561" t="s">
        <v>458</v>
      </c>
      <c r="H272" s="431">
        <v>700000</v>
      </c>
      <c r="I272" s="432" t="s">
        <v>403</v>
      </c>
      <c r="J272" s="432" t="s">
        <v>404</v>
      </c>
      <c r="K272" s="441">
        <v>1</v>
      </c>
      <c r="L272" s="434" t="s">
        <v>408</v>
      </c>
      <c r="M272" s="432"/>
      <c r="N272" s="433"/>
      <c r="O272" s="434"/>
      <c r="P272" s="434" t="s">
        <v>406</v>
      </c>
      <c r="Q272" s="435">
        <v>700000</v>
      </c>
    </row>
    <row r="273" spans="1:18" s="211" customFormat="1" ht="21" customHeight="1" x14ac:dyDescent="0.15">
      <c r="A273" s="286"/>
      <c r="B273" s="286"/>
      <c r="C273" s="285"/>
      <c r="D273" s="614"/>
      <c r="E273" s="351">
        <v>0</v>
      </c>
      <c r="F273" s="351">
        <v>0</v>
      </c>
      <c r="G273" s="561" t="s">
        <v>460</v>
      </c>
      <c r="H273" s="431">
        <v>800000</v>
      </c>
      <c r="I273" s="432" t="s">
        <v>403</v>
      </c>
      <c r="J273" s="432" t="s">
        <v>404</v>
      </c>
      <c r="K273" s="441">
        <v>1</v>
      </c>
      <c r="L273" s="434" t="s">
        <v>408</v>
      </c>
      <c r="M273" s="432"/>
      <c r="N273" s="433"/>
      <c r="O273" s="434"/>
      <c r="P273" s="434" t="s">
        <v>406</v>
      </c>
      <c r="Q273" s="435">
        <v>800000</v>
      </c>
    </row>
    <row r="274" spans="1:18" s="211" customFormat="1" ht="21" customHeight="1" x14ac:dyDescent="0.15">
      <c r="A274" s="286"/>
      <c r="B274" s="286"/>
      <c r="C274" s="285"/>
      <c r="D274" s="614"/>
      <c r="E274" s="351">
        <v>0</v>
      </c>
      <c r="F274" s="351">
        <v>0</v>
      </c>
      <c r="G274" s="561" t="s">
        <v>411</v>
      </c>
      <c r="H274" s="431">
        <v>700000</v>
      </c>
      <c r="I274" s="432" t="s">
        <v>403</v>
      </c>
      <c r="J274" s="432" t="s">
        <v>404</v>
      </c>
      <c r="K274" s="441">
        <v>1</v>
      </c>
      <c r="L274" s="434" t="s">
        <v>408</v>
      </c>
      <c r="M274" s="432"/>
      <c r="N274" s="433"/>
      <c r="O274" s="434"/>
      <c r="P274" s="434" t="s">
        <v>406</v>
      </c>
      <c r="Q274" s="435">
        <v>600000</v>
      </c>
    </row>
    <row r="275" spans="1:18" s="264" customFormat="1" ht="21" customHeight="1" x14ac:dyDescent="0.15">
      <c r="A275" s="286"/>
      <c r="B275" s="286"/>
      <c r="C275" s="285"/>
      <c r="D275" s="614"/>
      <c r="E275" s="351">
        <v>0</v>
      </c>
      <c r="F275" s="351">
        <v>0</v>
      </c>
      <c r="G275" s="561"/>
      <c r="H275" s="431"/>
      <c r="I275" s="432"/>
      <c r="J275" s="432"/>
      <c r="K275" s="441"/>
      <c r="L275" s="434"/>
      <c r="M275" s="432"/>
      <c r="N275" s="433"/>
      <c r="O275" s="434"/>
      <c r="P275" s="434"/>
      <c r="Q275" s="443"/>
    </row>
    <row r="276" spans="1:18" s="264" customFormat="1" ht="21" customHeight="1" x14ac:dyDescent="0.15">
      <c r="A276" s="286"/>
      <c r="B276" s="286"/>
      <c r="C276" s="285"/>
      <c r="D276" s="614"/>
      <c r="E276" s="351">
        <v>2000</v>
      </c>
      <c r="F276" s="351">
        <v>0</v>
      </c>
      <c r="G276" s="561" t="s">
        <v>461</v>
      </c>
      <c r="H276" s="431"/>
      <c r="I276" s="432"/>
      <c r="J276" s="432"/>
      <c r="K276" s="441"/>
      <c r="L276" s="434"/>
      <c r="M276" s="434"/>
      <c r="N276" s="433"/>
      <c r="O276" s="434"/>
      <c r="P276" s="434"/>
      <c r="Q276" s="443">
        <f>SUM(Q277:Q278)</f>
        <v>2000000</v>
      </c>
      <c r="R276" s="264">
        <v>2000000</v>
      </c>
    </row>
    <row r="277" spans="1:18" s="264" customFormat="1" ht="21" customHeight="1" x14ac:dyDescent="0.15">
      <c r="A277" s="286"/>
      <c r="B277" s="286"/>
      <c r="C277" s="285"/>
      <c r="D277" s="614"/>
      <c r="E277" s="351">
        <v>0</v>
      </c>
      <c r="F277" s="351">
        <v>0</v>
      </c>
      <c r="G277" s="561" t="s">
        <v>370</v>
      </c>
      <c r="H277" s="431">
        <v>300000</v>
      </c>
      <c r="I277" s="432" t="s">
        <v>8</v>
      </c>
      <c r="J277" s="432" t="s">
        <v>136</v>
      </c>
      <c r="K277" s="441">
        <v>4</v>
      </c>
      <c r="L277" s="434" t="s">
        <v>279</v>
      </c>
      <c r="M277" s="434"/>
      <c r="N277" s="433"/>
      <c r="O277" s="434"/>
      <c r="P277" s="434" t="s">
        <v>0</v>
      </c>
      <c r="Q277" s="435">
        <f>H277*K277</f>
        <v>1200000</v>
      </c>
    </row>
    <row r="278" spans="1:18" s="264" customFormat="1" ht="21" customHeight="1" x14ac:dyDescent="0.15">
      <c r="A278" s="286"/>
      <c r="B278" s="286"/>
      <c r="C278" s="285"/>
      <c r="D278" s="614"/>
      <c r="E278" s="351">
        <v>0</v>
      </c>
      <c r="F278" s="351">
        <v>0</v>
      </c>
      <c r="G278" s="561" t="s">
        <v>339</v>
      </c>
      <c r="H278" s="431">
        <v>200000</v>
      </c>
      <c r="I278" s="432" t="s">
        <v>8</v>
      </c>
      <c r="J278" s="432" t="s">
        <v>136</v>
      </c>
      <c r="K278" s="441">
        <v>4</v>
      </c>
      <c r="L278" s="434" t="s">
        <v>279</v>
      </c>
      <c r="M278" s="434"/>
      <c r="N278" s="433"/>
      <c r="O278" s="434"/>
      <c r="P278" s="434" t="s">
        <v>0</v>
      </c>
      <c r="Q278" s="435">
        <f>H278*K278</f>
        <v>800000</v>
      </c>
    </row>
    <row r="279" spans="1:18" s="211" customFormat="1" ht="21" customHeight="1" x14ac:dyDescent="0.15">
      <c r="A279" s="286"/>
      <c r="B279" s="286"/>
      <c r="C279" s="178" t="s">
        <v>265</v>
      </c>
      <c r="D279" s="615">
        <f>SUM(Q279)/1000</f>
        <v>30000</v>
      </c>
      <c r="E279" s="358">
        <f>SUM(E280:E329)</f>
        <v>30000</v>
      </c>
      <c r="F279" s="358">
        <v>0</v>
      </c>
      <c r="G279" s="436"/>
      <c r="H279" s="61"/>
      <c r="I279" s="438"/>
      <c r="J279" s="438"/>
      <c r="K279" s="445"/>
      <c r="L279" s="440"/>
      <c r="M279" s="440"/>
      <c r="N279" s="439"/>
      <c r="O279" s="440"/>
      <c r="P279" s="440"/>
      <c r="Q279" s="442">
        <f>SUM(Q280,Q285,Q290,Q295,Q300,Q305,Q310,Q315,Q320,Q325)</f>
        <v>30000000</v>
      </c>
      <c r="R279" s="211">
        <v>30000000</v>
      </c>
    </row>
    <row r="280" spans="1:18" s="211" customFormat="1" ht="21" customHeight="1" x14ac:dyDescent="0.15">
      <c r="A280" s="286"/>
      <c r="B280" s="286"/>
      <c r="C280" s="285" t="s">
        <v>117</v>
      </c>
      <c r="D280" s="614"/>
      <c r="E280" s="351">
        <v>1020</v>
      </c>
      <c r="F280" s="351">
        <v>0</v>
      </c>
      <c r="G280" s="561" t="s">
        <v>425</v>
      </c>
      <c r="H280" s="43"/>
      <c r="I280" s="432"/>
      <c r="J280" s="432"/>
      <c r="K280" s="441"/>
      <c r="L280" s="434"/>
      <c r="M280" s="434"/>
      <c r="N280" s="433"/>
      <c r="O280" s="434"/>
      <c r="P280" s="434"/>
      <c r="Q280" s="443">
        <f>Q281+Q282+Q283</f>
        <v>1020000</v>
      </c>
    </row>
    <row r="281" spans="1:18" s="211" customFormat="1" ht="21" customHeight="1" x14ac:dyDescent="0.15">
      <c r="A281" s="286"/>
      <c r="B281" s="286"/>
      <c r="C281" s="285"/>
      <c r="D281" s="614"/>
      <c r="E281" s="351">
        <v>0</v>
      </c>
      <c r="F281" s="351">
        <v>0</v>
      </c>
      <c r="G281" s="561" t="s">
        <v>427</v>
      </c>
      <c r="H281" s="43">
        <v>6000</v>
      </c>
      <c r="I281" s="432" t="s">
        <v>8</v>
      </c>
      <c r="J281" s="432" t="s">
        <v>136</v>
      </c>
      <c r="K281" s="441">
        <v>80</v>
      </c>
      <c r="L281" s="434" t="s">
        <v>415</v>
      </c>
      <c r="M281" s="432"/>
      <c r="N281" s="433"/>
      <c r="O281" s="434"/>
      <c r="P281" s="434" t="s">
        <v>0</v>
      </c>
      <c r="Q281" s="435">
        <v>480000</v>
      </c>
    </row>
    <row r="282" spans="1:18" s="211" customFormat="1" ht="21" customHeight="1" x14ac:dyDescent="0.15">
      <c r="A282" s="286"/>
      <c r="B282" s="286"/>
      <c r="C282" s="285"/>
      <c r="D282" s="614"/>
      <c r="E282" s="351">
        <v>0</v>
      </c>
      <c r="F282" s="351">
        <v>0</v>
      </c>
      <c r="G282" s="561" t="s">
        <v>417</v>
      </c>
      <c r="H282" s="43">
        <v>3000</v>
      </c>
      <c r="I282" s="432" t="s">
        <v>8</v>
      </c>
      <c r="J282" s="432" t="s">
        <v>136</v>
      </c>
      <c r="K282" s="441">
        <v>80</v>
      </c>
      <c r="L282" s="434" t="s">
        <v>415</v>
      </c>
      <c r="M282" s="434"/>
      <c r="N282" s="433"/>
      <c r="O282" s="434"/>
      <c r="P282" s="434" t="s">
        <v>0</v>
      </c>
      <c r="Q282" s="435">
        <v>240000</v>
      </c>
    </row>
    <row r="283" spans="1:18" s="211" customFormat="1" ht="21" customHeight="1" x14ac:dyDescent="0.15">
      <c r="A283" s="286"/>
      <c r="B283" s="286"/>
      <c r="C283" s="285"/>
      <c r="D283" s="614"/>
      <c r="E283" s="351">
        <v>0</v>
      </c>
      <c r="F283" s="351">
        <v>0</v>
      </c>
      <c r="G283" s="561" t="s">
        <v>411</v>
      </c>
      <c r="H283" s="43">
        <v>300000</v>
      </c>
      <c r="I283" s="432" t="s">
        <v>8</v>
      </c>
      <c r="J283" s="432" t="s">
        <v>136</v>
      </c>
      <c r="K283" s="441">
        <v>1</v>
      </c>
      <c r="L283" s="434" t="s">
        <v>279</v>
      </c>
      <c r="M283" s="434"/>
      <c r="N283" s="433"/>
      <c r="O283" s="434"/>
      <c r="P283" s="434" t="s">
        <v>0</v>
      </c>
      <c r="Q283" s="435">
        <v>300000</v>
      </c>
    </row>
    <row r="284" spans="1:18" s="211" customFormat="1" ht="21" customHeight="1" x14ac:dyDescent="0.15">
      <c r="A284" s="286"/>
      <c r="B284" s="286"/>
      <c r="C284" s="285"/>
      <c r="D284" s="614"/>
      <c r="E284" s="351">
        <v>0</v>
      </c>
      <c r="F284" s="351">
        <v>0</v>
      </c>
      <c r="G284" s="561"/>
      <c r="H284" s="43"/>
      <c r="I284" s="418"/>
      <c r="J284" s="418"/>
      <c r="K284" s="441"/>
      <c r="L284" s="434"/>
      <c r="M284" s="434"/>
      <c r="N284" s="433"/>
      <c r="O284" s="434"/>
      <c r="P284" s="450"/>
      <c r="Q284" s="435"/>
    </row>
    <row r="285" spans="1:18" s="211" customFormat="1" ht="21" customHeight="1" x14ac:dyDescent="0.15">
      <c r="A285" s="286"/>
      <c r="B285" s="286"/>
      <c r="C285" s="285"/>
      <c r="D285" s="614"/>
      <c r="E285" s="351">
        <v>4000</v>
      </c>
      <c r="F285" s="351">
        <v>0</v>
      </c>
      <c r="G285" s="561" t="s">
        <v>462</v>
      </c>
      <c r="H285" s="43"/>
      <c r="I285" s="432"/>
      <c r="J285" s="432"/>
      <c r="K285" s="441"/>
      <c r="L285" s="434"/>
      <c r="M285" s="434"/>
      <c r="N285" s="433"/>
      <c r="O285" s="434"/>
      <c r="P285" s="434"/>
      <c r="Q285" s="443">
        <f>Q286+Q287+Q288</f>
        <v>4000000</v>
      </c>
    </row>
    <row r="286" spans="1:18" s="211" customFormat="1" ht="21" customHeight="1" x14ac:dyDescent="0.15">
      <c r="A286" s="286"/>
      <c r="B286" s="286"/>
      <c r="C286" s="285"/>
      <c r="D286" s="614"/>
      <c r="E286" s="351">
        <v>0</v>
      </c>
      <c r="F286" s="351">
        <v>0</v>
      </c>
      <c r="G286" s="561" t="s">
        <v>424</v>
      </c>
      <c r="H286" s="43">
        <v>50000</v>
      </c>
      <c r="I286" s="432" t="s">
        <v>8</v>
      </c>
      <c r="J286" s="432" t="s">
        <v>136</v>
      </c>
      <c r="K286" s="441">
        <v>30</v>
      </c>
      <c r="L286" s="434" t="s">
        <v>279</v>
      </c>
      <c r="M286" s="434"/>
      <c r="N286" s="433"/>
      <c r="O286" s="434"/>
      <c r="P286" s="434" t="s">
        <v>0</v>
      </c>
      <c r="Q286" s="435">
        <v>1500000</v>
      </c>
    </row>
    <row r="287" spans="1:18" s="211" customFormat="1" ht="21" customHeight="1" x14ac:dyDescent="0.15">
      <c r="A287" s="286"/>
      <c r="B287" s="286"/>
      <c r="C287" s="285"/>
      <c r="D287" s="614"/>
      <c r="E287" s="351">
        <v>0</v>
      </c>
      <c r="F287" s="351">
        <v>0</v>
      </c>
      <c r="G287" s="561" t="s">
        <v>431</v>
      </c>
      <c r="H287" s="43">
        <v>8000</v>
      </c>
      <c r="I287" s="432" t="s">
        <v>8</v>
      </c>
      <c r="J287" s="432" t="s">
        <v>136</v>
      </c>
      <c r="K287" s="441">
        <v>10</v>
      </c>
      <c r="L287" s="434" t="s">
        <v>415</v>
      </c>
      <c r="M287" s="432" t="s">
        <v>136</v>
      </c>
      <c r="N287" s="433">
        <v>30</v>
      </c>
      <c r="O287" s="434" t="s">
        <v>408</v>
      </c>
      <c r="P287" s="434" t="s">
        <v>0</v>
      </c>
      <c r="Q287" s="435">
        <v>2400000</v>
      </c>
    </row>
    <row r="288" spans="1:18" s="211" customFormat="1" ht="21" customHeight="1" x14ac:dyDescent="0.15">
      <c r="A288" s="286"/>
      <c r="B288" s="286"/>
      <c r="C288" s="285"/>
      <c r="D288" s="614"/>
      <c r="E288" s="351">
        <v>0</v>
      </c>
      <c r="F288" s="351">
        <v>0</v>
      </c>
      <c r="G288" s="561" t="s">
        <v>411</v>
      </c>
      <c r="H288" s="43">
        <v>100000</v>
      </c>
      <c r="I288" s="432" t="s">
        <v>8</v>
      </c>
      <c r="J288" s="432" t="s">
        <v>136</v>
      </c>
      <c r="K288" s="441">
        <v>1</v>
      </c>
      <c r="L288" s="434" t="s">
        <v>279</v>
      </c>
      <c r="M288" s="434"/>
      <c r="N288" s="433"/>
      <c r="O288" s="434"/>
      <c r="P288" s="434" t="s">
        <v>0</v>
      </c>
      <c r="Q288" s="435">
        <v>100000</v>
      </c>
    </row>
    <row r="289" spans="1:17" s="211" customFormat="1" ht="21" customHeight="1" x14ac:dyDescent="0.15">
      <c r="A289" s="286"/>
      <c r="B289" s="286"/>
      <c r="C289" s="285"/>
      <c r="D289" s="614"/>
      <c r="E289" s="351">
        <v>0</v>
      </c>
      <c r="F289" s="351">
        <v>0</v>
      </c>
      <c r="G289" s="561"/>
      <c r="H289" s="43"/>
      <c r="I289" s="418"/>
      <c r="J289" s="418"/>
      <c r="K289" s="441"/>
      <c r="L289" s="434"/>
      <c r="M289" s="434"/>
      <c r="N289" s="433"/>
      <c r="O289" s="434"/>
      <c r="P289" s="450"/>
      <c r="Q289" s="435"/>
    </row>
    <row r="290" spans="1:17" s="211" customFormat="1" ht="21" customHeight="1" x14ac:dyDescent="0.15">
      <c r="A290" s="286"/>
      <c r="B290" s="286"/>
      <c r="C290" s="285"/>
      <c r="D290" s="614"/>
      <c r="E290" s="351">
        <v>4700</v>
      </c>
      <c r="F290" s="351">
        <v>0</v>
      </c>
      <c r="G290" s="561" t="s">
        <v>463</v>
      </c>
      <c r="H290" s="43"/>
      <c r="I290" s="432"/>
      <c r="J290" s="432"/>
      <c r="K290" s="441"/>
      <c r="L290" s="434"/>
      <c r="M290" s="434"/>
      <c r="N290" s="433"/>
      <c r="O290" s="434"/>
      <c r="P290" s="434"/>
      <c r="Q290" s="443">
        <f>Q291+Q292+Q293</f>
        <v>4700000</v>
      </c>
    </row>
    <row r="291" spans="1:17" s="211" customFormat="1" ht="21" customHeight="1" x14ac:dyDescent="0.15">
      <c r="A291" s="286"/>
      <c r="B291" s="286"/>
      <c r="C291" s="285"/>
      <c r="D291" s="614"/>
      <c r="E291" s="351">
        <v>0</v>
      </c>
      <c r="F291" s="351">
        <v>0</v>
      </c>
      <c r="G291" s="561" t="s">
        <v>424</v>
      </c>
      <c r="H291" s="43">
        <v>50000</v>
      </c>
      <c r="I291" s="432" t="s">
        <v>8</v>
      </c>
      <c r="J291" s="432" t="s">
        <v>136</v>
      </c>
      <c r="K291" s="441">
        <v>30</v>
      </c>
      <c r="L291" s="434" t="s">
        <v>279</v>
      </c>
      <c r="M291" s="434"/>
      <c r="N291" s="433"/>
      <c r="O291" s="434"/>
      <c r="P291" s="434"/>
      <c r="Q291" s="435">
        <f>1500000</f>
        <v>1500000</v>
      </c>
    </row>
    <row r="292" spans="1:17" s="211" customFormat="1" ht="21" customHeight="1" x14ac:dyDescent="0.15">
      <c r="A292" s="286"/>
      <c r="B292" s="286"/>
      <c r="C292" s="285"/>
      <c r="D292" s="614"/>
      <c r="E292" s="351">
        <v>0</v>
      </c>
      <c r="F292" s="351">
        <v>0</v>
      </c>
      <c r="G292" s="561" t="s">
        <v>431</v>
      </c>
      <c r="H292" s="43">
        <v>10000</v>
      </c>
      <c r="I292" s="432" t="s">
        <v>8</v>
      </c>
      <c r="J292" s="432" t="s">
        <v>136</v>
      </c>
      <c r="K292" s="441">
        <v>10</v>
      </c>
      <c r="L292" s="434" t="s">
        <v>278</v>
      </c>
      <c r="M292" s="432" t="s">
        <v>136</v>
      </c>
      <c r="N292" s="433">
        <v>30</v>
      </c>
      <c r="O292" s="434" t="s">
        <v>279</v>
      </c>
      <c r="P292" s="434" t="s">
        <v>0</v>
      </c>
      <c r="Q292" s="435">
        <v>3000000</v>
      </c>
    </row>
    <row r="293" spans="1:17" s="211" customFormat="1" ht="21" customHeight="1" x14ac:dyDescent="0.15">
      <c r="A293" s="286"/>
      <c r="B293" s="286"/>
      <c r="C293" s="285"/>
      <c r="D293" s="614"/>
      <c r="E293" s="351">
        <v>0</v>
      </c>
      <c r="F293" s="351">
        <v>0</v>
      </c>
      <c r="G293" s="561" t="s">
        <v>411</v>
      </c>
      <c r="H293" s="43">
        <v>100000</v>
      </c>
      <c r="I293" s="432" t="s">
        <v>8</v>
      </c>
      <c r="J293" s="432" t="s">
        <v>136</v>
      </c>
      <c r="K293" s="441">
        <v>2</v>
      </c>
      <c r="L293" s="434" t="s">
        <v>279</v>
      </c>
      <c r="M293" s="434"/>
      <c r="N293" s="433"/>
      <c r="O293" s="434"/>
      <c r="P293" s="434" t="s">
        <v>0</v>
      </c>
      <c r="Q293" s="435">
        <v>200000</v>
      </c>
    </row>
    <row r="294" spans="1:17" s="211" customFormat="1" ht="21" customHeight="1" x14ac:dyDescent="0.15">
      <c r="A294" s="286"/>
      <c r="B294" s="286"/>
      <c r="C294" s="285"/>
      <c r="D294" s="614"/>
      <c r="E294" s="351">
        <v>0</v>
      </c>
      <c r="F294" s="351">
        <v>0</v>
      </c>
      <c r="G294" s="561"/>
      <c r="H294" s="43"/>
      <c r="I294" s="432"/>
      <c r="J294" s="432"/>
      <c r="K294" s="441"/>
      <c r="L294" s="434"/>
      <c r="M294" s="432"/>
      <c r="N294" s="433"/>
      <c r="O294" s="434"/>
      <c r="P294" s="434"/>
      <c r="Q294" s="435"/>
    </row>
    <row r="295" spans="1:17" s="211" customFormat="1" ht="21" customHeight="1" x14ac:dyDescent="0.15">
      <c r="A295" s="286"/>
      <c r="B295" s="286"/>
      <c r="C295" s="285"/>
      <c r="D295" s="614"/>
      <c r="E295" s="351">
        <v>4000</v>
      </c>
      <c r="F295" s="351">
        <v>0</v>
      </c>
      <c r="G295" s="561" t="s">
        <v>464</v>
      </c>
      <c r="H295" s="43"/>
      <c r="I295" s="432"/>
      <c r="J295" s="432"/>
      <c r="K295" s="441"/>
      <c r="L295" s="434"/>
      <c r="M295" s="434"/>
      <c r="N295" s="433"/>
      <c r="O295" s="434"/>
      <c r="P295" s="434"/>
      <c r="Q295" s="443">
        <f>Q296+Q297+Q298</f>
        <v>4000000</v>
      </c>
    </row>
    <row r="296" spans="1:17" s="211" customFormat="1" ht="21" customHeight="1" x14ac:dyDescent="0.15">
      <c r="A296" s="286"/>
      <c r="B296" s="286"/>
      <c r="C296" s="285"/>
      <c r="D296" s="614"/>
      <c r="E296" s="351">
        <v>0</v>
      </c>
      <c r="F296" s="351">
        <v>0</v>
      </c>
      <c r="G296" s="561" t="s">
        <v>424</v>
      </c>
      <c r="H296" s="43">
        <v>50000</v>
      </c>
      <c r="I296" s="432" t="s">
        <v>8</v>
      </c>
      <c r="J296" s="432" t="s">
        <v>136</v>
      </c>
      <c r="K296" s="441">
        <v>30</v>
      </c>
      <c r="L296" s="434" t="s">
        <v>279</v>
      </c>
      <c r="M296" s="434"/>
      <c r="N296" s="433"/>
      <c r="O296" s="434"/>
      <c r="P296" s="434"/>
      <c r="Q296" s="435">
        <v>1500000</v>
      </c>
    </row>
    <row r="297" spans="1:17" s="211" customFormat="1" ht="21" customHeight="1" x14ac:dyDescent="0.15">
      <c r="A297" s="286"/>
      <c r="B297" s="286"/>
      <c r="C297" s="285"/>
      <c r="D297" s="614"/>
      <c r="E297" s="351">
        <v>0</v>
      </c>
      <c r="F297" s="351">
        <v>0</v>
      </c>
      <c r="G297" s="561" t="s">
        <v>431</v>
      </c>
      <c r="H297" s="43">
        <v>8000</v>
      </c>
      <c r="I297" s="432" t="s">
        <v>8</v>
      </c>
      <c r="J297" s="432" t="s">
        <v>136</v>
      </c>
      <c r="K297" s="441">
        <v>10</v>
      </c>
      <c r="L297" s="434" t="s">
        <v>278</v>
      </c>
      <c r="M297" s="432" t="s">
        <v>136</v>
      </c>
      <c r="N297" s="433">
        <v>30</v>
      </c>
      <c r="O297" s="434" t="s">
        <v>279</v>
      </c>
      <c r="P297" s="434" t="s">
        <v>0</v>
      </c>
      <c r="Q297" s="435">
        <v>2400000</v>
      </c>
    </row>
    <row r="298" spans="1:17" s="211" customFormat="1" ht="21" customHeight="1" x14ac:dyDescent="0.15">
      <c r="A298" s="286"/>
      <c r="B298" s="286"/>
      <c r="C298" s="285"/>
      <c r="D298" s="614"/>
      <c r="E298" s="351">
        <v>0</v>
      </c>
      <c r="F298" s="351">
        <v>0</v>
      </c>
      <c r="G298" s="561" t="s">
        <v>411</v>
      </c>
      <c r="H298" s="43">
        <v>100000</v>
      </c>
      <c r="I298" s="432" t="s">
        <v>8</v>
      </c>
      <c r="J298" s="432" t="s">
        <v>136</v>
      </c>
      <c r="K298" s="441">
        <v>1</v>
      </c>
      <c r="L298" s="434" t="s">
        <v>279</v>
      </c>
      <c r="M298" s="434"/>
      <c r="N298" s="433"/>
      <c r="O298" s="434"/>
      <c r="P298" s="434" t="s">
        <v>0</v>
      </c>
      <c r="Q298" s="435">
        <v>100000</v>
      </c>
    </row>
    <row r="299" spans="1:17" s="211" customFormat="1" ht="21" customHeight="1" x14ac:dyDescent="0.15">
      <c r="A299" s="286"/>
      <c r="B299" s="286"/>
      <c r="C299" s="285"/>
      <c r="D299" s="614"/>
      <c r="E299" s="351">
        <v>0</v>
      </c>
      <c r="F299" s="351">
        <v>0</v>
      </c>
      <c r="G299" s="561"/>
      <c r="H299" s="43"/>
      <c r="I299" s="432"/>
      <c r="J299" s="432"/>
      <c r="K299" s="441"/>
      <c r="L299" s="434"/>
      <c r="M299" s="432"/>
      <c r="N299" s="433"/>
      <c r="O299" s="434"/>
      <c r="P299" s="434" t="s">
        <v>0</v>
      </c>
      <c r="Q299" s="435"/>
    </row>
    <row r="300" spans="1:17" s="211" customFormat="1" ht="21" customHeight="1" x14ac:dyDescent="0.15">
      <c r="A300" s="286"/>
      <c r="B300" s="286"/>
      <c r="C300" s="285"/>
      <c r="D300" s="614"/>
      <c r="E300" s="351">
        <v>2100</v>
      </c>
      <c r="F300" s="351">
        <v>0</v>
      </c>
      <c r="G300" s="561" t="s">
        <v>465</v>
      </c>
      <c r="H300" s="43"/>
      <c r="I300" s="432"/>
      <c r="J300" s="432"/>
      <c r="K300" s="441"/>
      <c r="L300" s="434"/>
      <c r="M300" s="434"/>
      <c r="N300" s="433"/>
      <c r="O300" s="434"/>
      <c r="P300" s="434"/>
      <c r="Q300" s="443">
        <f>Q301+Q302+Q303</f>
        <v>2100000</v>
      </c>
    </row>
    <row r="301" spans="1:17" s="211" customFormat="1" ht="21" customHeight="1" x14ac:dyDescent="0.15">
      <c r="A301" s="286"/>
      <c r="B301" s="286"/>
      <c r="C301" s="285"/>
      <c r="D301" s="614"/>
      <c r="E301" s="351">
        <v>0</v>
      </c>
      <c r="F301" s="351">
        <v>0</v>
      </c>
      <c r="G301" s="561" t="s">
        <v>424</v>
      </c>
      <c r="H301" s="43">
        <v>50000</v>
      </c>
      <c r="I301" s="432" t="s">
        <v>8</v>
      </c>
      <c r="J301" s="432" t="s">
        <v>136</v>
      </c>
      <c r="K301" s="441">
        <v>30</v>
      </c>
      <c r="L301" s="434" t="s">
        <v>279</v>
      </c>
      <c r="M301" s="434"/>
      <c r="N301" s="433"/>
      <c r="O301" s="434"/>
      <c r="P301" s="434" t="s">
        <v>0</v>
      </c>
      <c r="Q301" s="435">
        <v>1500000</v>
      </c>
    </row>
    <row r="302" spans="1:17" s="211" customFormat="1" ht="21" customHeight="1" x14ac:dyDescent="0.15">
      <c r="A302" s="286"/>
      <c r="B302" s="286"/>
      <c r="C302" s="285"/>
      <c r="D302" s="614"/>
      <c r="E302" s="351">
        <v>0</v>
      </c>
      <c r="F302" s="351">
        <v>0</v>
      </c>
      <c r="G302" s="561" t="s">
        <v>431</v>
      </c>
      <c r="H302" s="43">
        <v>500000</v>
      </c>
      <c r="I302" s="432" t="s">
        <v>8</v>
      </c>
      <c r="J302" s="432" t="s">
        <v>136</v>
      </c>
      <c r="K302" s="441">
        <v>1</v>
      </c>
      <c r="L302" s="434" t="s">
        <v>408</v>
      </c>
      <c r="M302" s="432"/>
      <c r="N302" s="433"/>
      <c r="O302" s="434"/>
      <c r="P302" s="434" t="s">
        <v>0</v>
      </c>
      <c r="Q302" s="435">
        <v>500000</v>
      </c>
    </row>
    <row r="303" spans="1:17" s="211" customFormat="1" ht="21" customHeight="1" x14ac:dyDescent="0.15">
      <c r="A303" s="286"/>
      <c r="B303" s="286"/>
      <c r="C303" s="285"/>
      <c r="D303" s="614"/>
      <c r="E303" s="351">
        <v>0</v>
      </c>
      <c r="F303" s="351">
        <v>0</v>
      </c>
      <c r="G303" s="561" t="s">
        <v>411</v>
      </c>
      <c r="H303" s="43">
        <v>100000</v>
      </c>
      <c r="I303" s="432" t="s">
        <v>8</v>
      </c>
      <c r="J303" s="432" t="s">
        <v>136</v>
      </c>
      <c r="K303" s="441">
        <v>1</v>
      </c>
      <c r="L303" s="434" t="s">
        <v>279</v>
      </c>
      <c r="M303" s="434"/>
      <c r="N303" s="433"/>
      <c r="O303" s="434"/>
      <c r="P303" s="434" t="s">
        <v>0</v>
      </c>
      <c r="Q303" s="435">
        <v>100000</v>
      </c>
    </row>
    <row r="304" spans="1:17" s="211" customFormat="1" ht="21" customHeight="1" x14ac:dyDescent="0.15">
      <c r="A304" s="286"/>
      <c r="B304" s="286"/>
      <c r="C304" s="285"/>
      <c r="D304" s="614"/>
      <c r="E304" s="351">
        <v>0</v>
      </c>
      <c r="F304" s="351">
        <v>0</v>
      </c>
      <c r="G304" s="561"/>
      <c r="H304" s="43"/>
      <c r="I304" s="432"/>
      <c r="J304" s="432"/>
      <c r="K304" s="441"/>
      <c r="L304" s="434"/>
      <c r="M304" s="432"/>
      <c r="N304" s="433"/>
      <c r="O304" s="434"/>
      <c r="P304" s="450"/>
      <c r="Q304" s="435"/>
    </row>
    <row r="305" spans="1:17" s="211" customFormat="1" ht="21" customHeight="1" x14ac:dyDescent="0.15">
      <c r="A305" s="286"/>
      <c r="B305" s="286"/>
      <c r="C305" s="285"/>
      <c r="D305" s="614"/>
      <c r="E305" s="351">
        <v>4000</v>
      </c>
      <c r="F305" s="351">
        <v>0</v>
      </c>
      <c r="G305" s="561" t="s">
        <v>466</v>
      </c>
      <c r="H305" s="43"/>
      <c r="I305" s="432"/>
      <c r="J305" s="432"/>
      <c r="K305" s="441"/>
      <c r="L305" s="434"/>
      <c r="M305" s="434"/>
      <c r="N305" s="433"/>
      <c r="O305" s="434"/>
      <c r="P305" s="434"/>
      <c r="Q305" s="443">
        <f>Q306+Q307+Q308</f>
        <v>4000000</v>
      </c>
    </row>
    <row r="306" spans="1:17" s="211" customFormat="1" ht="21" customHeight="1" x14ac:dyDescent="0.15">
      <c r="A306" s="286"/>
      <c r="B306" s="286"/>
      <c r="C306" s="285"/>
      <c r="D306" s="614"/>
      <c r="E306" s="351">
        <v>0</v>
      </c>
      <c r="F306" s="351">
        <v>0</v>
      </c>
      <c r="G306" s="561" t="s">
        <v>424</v>
      </c>
      <c r="H306" s="43">
        <v>50000</v>
      </c>
      <c r="I306" s="432" t="s">
        <v>8</v>
      </c>
      <c r="J306" s="432" t="s">
        <v>136</v>
      </c>
      <c r="K306" s="441">
        <v>30</v>
      </c>
      <c r="L306" s="434" t="s">
        <v>279</v>
      </c>
      <c r="M306" s="434"/>
      <c r="N306" s="433"/>
      <c r="O306" s="434"/>
      <c r="P306" s="434" t="s">
        <v>0</v>
      </c>
      <c r="Q306" s="435">
        <v>1500000</v>
      </c>
    </row>
    <row r="307" spans="1:17" s="211" customFormat="1" ht="21" customHeight="1" x14ac:dyDescent="0.15">
      <c r="A307" s="286"/>
      <c r="B307" s="286"/>
      <c r="C307" s="285"/>
      <c r="D307" s="614"/>
      <c r="E307" s="351">
        <v>0</v>
      </c>
      <c r="F307" s="351">
        <v>0</v>
      </c>
      <c r="G307" s="561" t="s">
        <v>431</v>
      </c>
      <c r="H307" s="43">
        <v>8000</v>
      </c>
      <c r="I307" s="432" t="s">
        <v>8</v>
      </c>
      <c r="J307" s="432" t="s">
        <v>136</v>
      </c>
      <c r="K307" s="441">
        <v>10</v>
      </c>
      <c r="L307" s="434" t="s">
        <v>415</v>
      </c>
      <c r="M307" s="432" t="s">
        <v>136</v>
      </c>
      <c r="N307" s="433">
        <v>30</v>
      </c>
      <c r="O307" s="434" t="s">
        <v>408</v>
      </c>
      <c r="P307" s="434" t="s">
        <v>0</v>
      </c>
      <c r="Q307" s="435">
        <v>2400000</v>
      </c>
    </row>
    <row r="308" spans="1:17" s="211" customFormat="1" ht="21" customHeight="1" x14ac:dyDescent="0.15">
      <c r="A308" s="286"/>
      <c r="B308" s="286"/>
      <c r="C308" s="285"/>
      <c r="D308" s="614"/>
      <c r="E308" s="351">
        <v>0</v>
      </c>
      <c r="F308" s="351">
        <v>0</v>
      </c>
      <c r="G308" s="561" t="s">
        <v>411</v>
      </c>
      <c r="H308" s="43">
        <v>100000</v>
      </c>
      <c r="I308" s="432" t="s">
        <v>8</v>
      </c>
      <c r="J308" s="432" t="s">
        <v>136</v>
      </c>
      <c r="K308" s="441">
        <v>1</v>
      </c>
      <c r="L308" s="434" t="s">
        <v>279</v>
      </c>
      <c r="M308" s="434"/>
      <c r="N308" s="433"/>
      <c r="O308" s="434"/>
      <c r="P308" s="434" t="s">
        <v>0</v>
      </c>
      <c r="Q308" s="435">
        <v>100000</v>
      </c>
    </row>
    <row r="309" spans="1:17" s="211" customFormat="1" ht="21" customHeight="1" x14ac:dyDescent="0.15">
      <c r="A309" s="286"/>
      <c r="B309" s="286"/>
      <c r="C309" s="285"/>
      <c r="D309" s="614"/>
      <c r="E309" s="351">
        <v>0</v>
      </c>
      <c r="F309" s="351">
        <v>0</v>
      </c>
      <c r="G309" s="561"/>
      <c r="H309" s="43"/>
      <c r="I309" s="432"/>
      <c r="J309" s="432"/>
      <c r="K309" s="441"/>
      <c r="L309" s="434"/>
      <c r="M309" s="434"/>
      <c r="N309" s="433"/>
      <c r="O309" s="434"/>
      <c r="P309" s="450"/>
      <c r="Q309" s="435"/>
    </row>
    <row r="310" spans="1:17" s="211" customFormat="1" ht="21" customHeight="1" x14ac:dyDescent="0.15">
      <c r="A310" s="286"/>
      <c r="B310" s="286"/>
      <c r="C310" s="285"/>
      <c r="D310" s="614"/>
      <c r="E310" s="351">
        <v>2000</v>
      </c>
      <c r="F310" s="351">
        <v>0</v>
      </c>
      <c r="G310" s="561" t="s">
        <v>467</v>
      </c>
      <c r="H310" s="43"/>
      <c r="I310" s="432"/>
      <c r="J310" s="432"/>
      <c r="K310" s="441"/>
      <c r="L310" s="434"/>
      <c r="M310" s="434"/>
      <c r="N310" s="433"/>
      <c r="O310" s="434"/>
      <c r="P310" s="434"/>
      <c r="Q310" s="443">
        <f>Q311+Q312+Q313</f>
        <v>2000000</v>
      </c>
    </row>
    <row r="311" spans="1:17" s="211" customFormat="1" ht="21" customHeight="1" x14ac:dyDescent="0.15">
      <c r="A311" s="286"/>
      <c r="B311" s="286"/>
      <c r="C311" s="285"/>
      <c r="D311" s="614"/>
      <c r="E311" s="351">
        <v>0</v>
      </c>
      <c r="F311" s="351">
        <v>0</v>
      </c>
      <c r="G311" s="561" t="s">
        <v>424</v>
      </c>
      <c r="H311" s="43">
        <v>50000</v>
      </c>
      <c r="I311" s="432" t="s">
        <v>8</v>
      </c>
      <c r="J311" s="432" t="s">
        <v>136</v>
      </c>
      <c r="K311" s="441">
        <v>30</v>
      </c>
      <c r="L311" s="434" t="s">
        <v>279</v>
      </c>
      <c r="M311" s="434"/>
      <c r="N311" s="433"/>
      <c r="O311" s="434"/>
      <c r="P311" s="434" t="s">
        <v>0</v>
      </c>
      <c r="Q311" s="435">
        <v>1500000</v>
      </c>
    </row>
    <row r="312" spans="1:17" s="211" customFormat="1" ht="21" customHeight="1" x14ac:dyDescent="0.15">
      <c r="A312" s="286"/>
      <c r="B312" s="286"/>
      <c r="C312" s="285"/>
      <c r="D312" s="614"/>
      <c r="E312" s="351">
        <v>0</v>
      </c>
      <c r="F312" s="351">
        <v>0</v>
      </c>
      <c r="G312" s="561" t="s">
        <v>431</v>
      </c>
      <c r="H312" s="43">
        <v>100000</v>
      </c>
      <c r="I312" s="432" t="s">
        <v>8</v>
      </c>
      <c r="J312" s="432" t="s">
        <v>136</v>
      </c>
      <c r="K312" s="441">
        <v>1</v>
      </c>
      <c r="L312" s="434" t="s">
        <v>408</v>
      </c>
      <c r="M312" s="432"/>
      <c r="N312" s="433"/>
      <c r="O312" s="434"/>
      <c r="P312" s="434" t="s">
        <v>0</v>
      </c>
      <c r="Q312" s="435">
        <v>100000</v>
      </c>
    </row>
    <row r="313" spans="1:17" s="211" customFormat="1" ht="21" customHeight="1" x14ac:dyDescent="0.15">
      <c r="A313" s="286"/>
      <c r="B313" s="286"/>
      <c r="C313" s="285"/>
      <c r="D313" s="614"/>
      <c r="E313" s="351">
        <v>0</v>
      </c>
      <c r="F313" s="351">
        <v>0</v>
      </c>
      <c r="G313" s="561" t="s">
        <v>411</v>
      </c>
      <c r="H313" s="43">
        <v>200000</v>
      </c>
      <c r="I313" s="432" t="s">
        <v>8</v>
      </c>
      <c r="J313" s="432" t="s">
        <v>136</v>
      </c>
      <c r="K313" s="441">
        <v>2</v>
      </c>
      <c r="L313" s="434" t="s">
        <v>279</v>
      </c>
      <c r="M313" s="434"/>
      <c r="N313" s="433"/>
      <c r="O313" s="434"/>
      <c r="P313" s="434" t="s">
        <v>0</v>
      </c>
      <c r="Q313" s="435">
        <v>400000</v>
      </c>
    </row>
    <row r="314" spans="1:17" s="211" customFormat="1" ht="21" customHeight="1" x14ac:dyDescent="0.15">
      <c r="A314" s="286"/>
      <c r="B314" s="286"/>
      <c r="C314" s="285"/>
      <c r="D314" s="614"/>
      <c r="E314" s="351">
        <v>0</v>
      </c>
      <c r="F314" s="351">
        <v>0</v>
      </c>
      <c r="G314" s="561"/>
      <c r="H314" s="43"/>
      <c r="I314" s="432"/>
      <c r="J314" s="432"/>
      <c r="K314" s="441"/>
      <c r="L314" s="434"/>
      <c r="M314" s="434"/>
      <c r="N314" s="433"/>
      <c r="O314" s="434"/>
      <c r="P314" s="450"/>
      <c r="Q314" s="435"/>
    </row>
    <row r="315" spans="1:17" s="211" customFormat="1" ht="21" customHeight="1" x14ac:dyDescent="0.15">
      <c r="A315" s="286"/>
      <c r="B315" s="286"/>
      <c r="C315" s="285"/>
      <c r="D315" s="614"/>
      <c r="E315" s="351">
        <v>3200</v>
      </c>
      <c r="F315" s="351">
        <v>0</v>
      </c>
      <c r="G315" s="561" t="s">
        <v>468</v>
      </c>
      <c r="H315" s="43"/>
      <c r="I315" s="432"/>
      <c r="J315" s="432"/>
      <c r="K315" s="441"/>
      <c r="L315" s="434"/>
      <c r="M315" s="434"/>
      <c r="N315" s="433"/>
      <c r="O315" s="434"/>
      <c r="P315" s="434"/>
      <c r="Q315" s="443">
        <f>Q316+Q317+Q318</f>
        <v>3200000</v>
      </c>
    </row>
    <row r="316" spans="1:17" s="211" customFormat="1" ht="21" customHeight="1" x14ac:dyDescent="0.15">
      <c r="A316" s="286"/>
      <c r="B316" s="286"/>
      <c r="C316" s="285"/>
      <c r="D316" s="614"/>
      <c r="E316" s="351">
        <v>0</v>
      </c>
      <c r="F316" s="351">
        <v>0</v>
      </c>
      <c r="G316" s="561" t="s">
        <v>424</v>
      </c>
      <c r="H316" s="43">
        <v>50000</v>
      </c>
      <c r="I316" s="432" t="s">
        <v>8</v>
      </c>
      <c r="J316" s="432" t="s">
        <v>136</v>
      </c>
      <c r="K316" s="441">
        <v>30</v>
      </c>
      <c r="L316" s="434" t="s">
        <v>279</v>
      </c>
      <c r="M316" s="434"/>
      <c r="N316" s="433"/>
      <c r="O316" s="434"/>
      <c r="P316" s="434" t="s">
        <v>0</v>
      </c>
      <c r="Q316" s="435">
        <v>1500000</v>
      </c>
    </row>
    <row r="317" spans="1:17" s="211" customFormat="1" ht="21" customHeight="1" x14ac:dyDescent="0.15">
      <c r="A317" s="286"/>
      <c r="B317" s="286"/>
      <c r="C317" s="285"/>
      <c r="D317" s="614"/>
      <c r="E317" s="351">
        <v>0</v>
      </c>
      <c r="F317" s="351">
        <v>0</v>
      </c>
      <c r="G317" s="561" t="s">
        <v>431</v>
      </c>
      <c r="H317" s="43">
        <v>8000</v>
      </c>
      <c r="I317" s="432" t="s">
        <v>8</v>
      </c>
      <c r="J317" s="432" t="s">
        <v>136</v>
      </c>
      <c r="K317" s="441">
        <v>20</v>
      </c>
      <c r="L317" s="434" t="s">
        <v>278</v>
      </c>
      <c r="M317" s="432" t="s">
        <v>136</v>
      </c>
      <c r="N317" s="433">
        <v>10</v>
      </c>
      <c r="O317" s="434" t="s">
        <v>279</v>
      </c>
      <c r="P317" s="434" t="s">
        <v>0</v>
      </c>
      <c r="Q317" s="435">
        <v>1600000</v>
      </c>
    </row>
    <row r="318" spans="1:17" s="211" customFormat="1" ht="21" customHeight="1" x14ac:dyDescent="0.15">
      <c r="A318" s="286"/>
      <c r="B318" s="286"/>
      <c r="C318" s="285"/>
      <c r="D318" s="614"/>
      <c r="E318" s="351">
        <v>0</v>
      </c>
      <c r="F318" s="351">
        <v>0</v>
      </c>
      <c r="G318" s="561" t="s">
        <v>411</v>
      </c>
      <c r="H318" s="43">
        <v>100000</v>
      </c>
      <c r="I318" s="432" t="s">
        <v>8</v>
      </c>
      <c r="J318" s="432" t="s">
        <v>136</v>
      </c>
      <c r="K318" s="441">
        <v>1</v>
      </c>
      <c r="L318" s="434" t="s">
        <v>408</v>
      </c>
      <c r="M318" s="432"/>
      <c r="N318" s="433"/>
      <c r="O318" s="434"/>
      <c r="P318" s="434" t="s">
        <v>0</v>
      </c>
      <c r="Q318" s="435">
        <v>100000</v>
      </c>
    </row>
    <row r="319" spans="1:17" s="211" customFormat="1" ht="21" customHeight="1" x14ac:dyDescent="0.15">
      <c r="A319" s="286"/>
      <c r="B319" s="286"/>
      <c r="C319" s="285"/>
      <c r="D319" s="614"/>
      <c r="E319" s="351">
        <v>0</v>
      </c>
      <c r="F319" s="351">
        <v>0</v>
      </c>
      <c r="G319" s="561"/>
      <c r="H319" s="43"/>
      <c r="I319" s="432"/>
      <c r="J319" s="432"/>
      <c r="K319" s="441"/>
      <c r="L319" s="434"/>
      <c r="M319" s="434"/>
      <c r="N319" s="433"/>
      <c r="O319" s="434"/>
      <c r="P319" s="434"/>
      <c r="Q319" s="435"/>
    </row>
    <row r="320" spans="1:17" s="211" customFormat="1" ht="21" customHeight="1" x14ac:dyDescent="0.15">
      <c r="A320" s="286"/>
      <c r="B320" s="286"/>
      <c r="C320" s="285"/>
      <c r="D320" s="614"/>
      <c r="E320" s="351">
        <v>3200</v>
      </c>
      <c r="F320" s="351">
        <v>0</v>
      </c>
      <c r="G320" s="561" t="s">
        <v>469</v>
      </c>
      <c r="H320" s="43"/>
      <c r="I320" s="432"/>
      <c r="J320" s="432"/>
      <c r="K320" s="441"/>
      <c r="L320" s="434"/>
      <c r="M320" s="434"/>
      <c r="N320" s="433"/>
      <c r="O320" s="434"/>
      <c r="P320" s="434"/>
      <c r="Q320" s="443">
        <f>Q321+Q322+Q323</f>
        <v>3200000</v>
      </c>
    </row>
    <row r="321" spans="1:20" s="211" customFormat="1" ht="21" customHeight="1" x14ac:dyDescent="0.15">
      <c r="A321" s="286"/>
      <c r="B321" s="286"/>
      <c r="C321" s="285"/>
      <c r="D321" s="614"/>
      <c r="E321" s="351">
        <v>0</v>
      </c>
      <c r="F321" s="351">
        <v>0</v>
      </c>
      <c r="G321" s="561" t="s">
        <v>470</v>
      </c>
      <c r="H321" s="43">
        <v>600000</v>
      </c>
      <c r="I321" s="432" t="s">
        <v>8</v>
      </c>
      <c r="J321" s="432" t="s">
        <v>136</v>
      </c>
      <c r="K321" s="441">
        <v>2</v>
      </c>
      <c r="L321" s="434" t="s">
        <v>434</v>
      </c>
      <c r="M321" s="434"/>
      <c r="N321" s="433"/>
      <c r="O321" s="434"/>
      <c r="P321" s="434"/>
      <c r="Q321" s="435">
        <v>1200000</v>
      </c>
    </row>
    <row r="322" spans="1:20" s="211" customFormat="1" ht="21" customHeight="1" x14ac:dyDescent="0.15">
      <c r="A322" s="286"/>
      <c r="B322" s="286"/>
      <c r="C322" s="285"/>
      <c r="D322" s="614"/>
      <c r="E322" s="351">
        <v>0</v>
      </c>
      <c r="F322" s="351">
        <v>0</v>
      </c>
      <c r="G322" s="561" t="s">
        <v>435</v>
      </c>
      <c r="H322" s="43">
        <v>20000</v>
      </c>
      <c r="I322" s="432" t="s">
        <v>8</v>
      </c>
      <c r="J322" s="432" t="s">
        <v>136</v>
      </c>
      <c r="K322" s="441">
        <v>80</v>
      </c>
      <c r="L322" s="434" t="s">
        <v>415</v>
      </c>
      <c r="M322" s="432" t="s">
        <v>136</v>
      </c>
      <c r="N322" s="433">
        <v>2</v>
      </c>
      <c r="O322" s="434" t="s">
        <v>408</v>
      </c>
      <c r="P322" s="434" t="s">
        <v>0</v>
      </c>
      <c r="Q322" s="435">
        <v>1600000</v>
      </c>
    </row>
    <row r="323" spans="1:20" s="211" customFormat="1" ht="21" customHeight="1" x14ac:dyDescent="0.15">
      <c r="A323" s="286"/>
      <c r="B323" s="286"/>
      <c r="C323" s="285"/>
      <c r="D323" s="614"/>
      <c r="E323" s="351">
        <v>0</v>
      </c>
      <c r="F323" s="351">
        <v>0</v>
      </c>
      <c r="G323" s="561" t="s">
        <v>411</v>
      </c>
      <c r="H323" s="43">
        <v>200000</v>
      </c>
      <c r="I323" s="432" t="s">
        <v>8</v>
      </c>
      <c r="J323" s="432" t="s">
        <v>136</v>
      </c>
      <c r="K323" s="441">
        <v>2</v>
      </c>
      <c r="L323" s="434" t="s">
        <v>279</v>
      </c>
      <c r="M323" s="434"/>
      <c r="N323" s="433"/>
      <c r="O323" s="434"/>
      <c r="P323" s="434" t="s">
        <v>0</v>
      </c>
      <c r="Q323" s="435">
        <v>400000</v>
      </c>
    </row>
    <row r="324" spans="1:20" s="211" customFormat="1" ht="21" customHeight="1" x14ac:dyDescent="0.15">
      <c r="A324" s="286"/>
      <c r="B324" s="286"/>
      <c r="C324" s="285"/>
      <c r="D324" s="614"/>
      <c r="E324" s="351">
        <v>0</v>
      </c>
      <c r="F324" s="351">
        <v>0</v>
      </c>
      <c r="G324" s="561"/>
      <c r="H324" s="43"/>
      <c r="I324" s="432"/>
      <c r="J324" s="41"/>
      <c r="K324" s="441"/>
      <c r="L324" s="41"/>
      <c r="M324" s="434"/>
      <c r="N324" s="433"/>
      <c r="O324" s="434"/>
      <c r="P324" s="434"/>
      <c r="Q324" s="435"/>
    </row>
    <row r="325" spans="1:20" s="211" customFormat="1" ht="21" customHeight="1" x14ac:dyDescent="0.15">
      <c r="A325" s="286"/>
      <c r="B325" s="286"/>
      <c r="C325" s="285"/>
      <c r="D325" s="614"/>
      <c r="E325" s="351">
        <v>1780</v>
      </c>
      <c r="F325" s="351">
        <v>0</v>
      </c>
      <c r="G325" s="561" t="s">
        <v>471</v>
      </c>
      <c r="H325" s="43"/>
      <c r="I325" s="432"/>
      <c r="J325" s="41"/>
      <c r="K325" s="441"/>
      <c r="L325" s="41"/>
      <c r="M325" s="434"/>
      <c r="N325" s="433"/>
      <c r="O325" s="434"/>
      <c r="P325" s="434"/>
      <c r="Q325" s="443">
        <f>Q326+Q327+Q328+Q329</f>
        <v>1780000</v>
      </c>
    </row>
    <row r="326" spans="1:20" s="211" customFormat="1" ht="21" customHeight="1" x14ac:dyDescent="0.15">
      <c r="A326" s="286"/>
      <c r="B326" s="286"/>
      <c r="C326" s="285"/>
      <c r="D326" s="614"/>
      <c r="E326" s="351">
        <v>0</v>
      </c>
      <c r="F326" s="351">
        <v>0</v>
      </c>
      <c r="G326" s="561" t="s">
        <v>417</v>
      </c>
      <c r="H326" s="43">
        <v>200000</v>
      </c>
      <c r="I326" s="432" t="s">
        <v>8</v>
      </c>
      <c r="J326" s="432" t="s">
        <v>136</v>
      </c>
      <c r="K326" s="441">
        <v>1</v>
      </c>
      <c r="L326" s="41" t="s">
        <v>408</v>
      </c>
      <c r="M326" s="434"/>
      <c r="N326" s="433"/>
      <c r="O326" s="434"/>
      <c r="P326" s="434" t="s">
        <v>0</v>
      </c>
      <c r="Q326" s="435">
        <v>200000</v>
      </c>
    </row>
    <row r="327" spans="1:20" s="211" customFormat="1" ht="21" customHeight="1" x14ac:dyDescent="0.15">
      <c r="A327" s="286"/>
      <c r="B327" s="286"/>
      <c r="C327" s="285"/>
      <c r="D327" s="614"/>
      <c r="E327" s="351">
        <v>0</v>
      </c>
      <c r="F327" s="351">
        <v>0</v>
      </c>
      <c r="G327" s="561" t="s">
        <v>427</v>
      </c>
      <c r="H327" s="43">
        <v>6000</v>
      </c>
      <c r="I327" s="432" t="s">
        <v>8</v>
      </c>
      <c r="J327" s="432" t="s">
        <v>136</v>
      </c>
      <c r="K327" s="441">
        <v>80</v>
      </c>
      <c r="L327" s="41" t="s">
        <v>415</v>
      </c>
      <c r="M327" s="432"/>
      <c r="N327" s="433"/>
      <c r="O327" s="434"/>
      <c r="P327" s="434" t="s">
        <v>0</v>
      </c>
      <c r="Q327" s="435">
        <v>480000</v>
      </c>
    </row>
    <row r="328" spans="1:20" s="211" customFormat="1" ht="21" customHeight="1" x14ac:dyDescent="0.15">
      <c r="A328" s="286"/>
      <c r="B328" s="286"/>
      <c r="C328" s="285"/>
      <c r="D328" s="614"/>
      <c r="E328" s="351">
        <v>0</v>
      </c>
      <c r="F328" s="351">
        <v>0</v>
      </c>
      <c r="G328" s="561" t="s">
        <v>458</v>
      </c>
      <c r="H328" s="43">
        <v>600000</v>
      </c>
      <c r="I328" s="432" t="s">
        <v>8</v>
      </c>
      <c r="J328" s="432" t="s">
        <v>136</v>
      </c>
      <c r="K328" s="441">
        <v>1</v>
      </c>
      <c r="L328" s="41" t="s">
        <v>408</v>
      </c>
      <c r="M328" s="434"/>
      <c r="N328" s="433"/>
      <c r="O328" s="434"/>
      <c r="P328" s="434" t="s">
        <v>0</v>
      </c>
      <c r="Q328" s="435">
        <v>600000</v>
      </c>
    </row>
    <row r="329" spans="1:20" s="211" customFormat="1" ht="21" customHeight="1" x14ac:dyDescent="0.15">
      <c r="A329" s="286"/>
      <c r="B329" s="286"/>
      <c r="C329" s="285"/>
      <c r="D329" s="614"/>
      <c r="E329" s="351">
        <v>0</v>
      </c>
      <c r="F329" s="351">
        <v>0</v>
      </c>
      <c r="G329" s="561" t="s">
        <v>411</v>
      </c>
      <c r="H329" s="43">
        <v>500000</v>
      </c>
      <c r="I329" s="432" t="s">
        <v>8</v>
      </c>
      <c r="J329" s="432" t="s">
        <v>136</v>
      </c>
      <c r="K329" s="441">
        <v>1</v>
      </c>
      <c r="L329" s="41" t="s">
        <v>408</v>
      </c>
      <c r="M329" s="434"/>
      <c r="N329" s="433"/>
      <c r="O329" s="434"/>
      <c r="P329" s="434" t="s">
        <v>0</v>
      </c>
      <c r="Q329" s="435">
        <v>500000</v>
      </c>
    </row>
    <row r="330" spans="1:20" s="211" customFormat="1" ht="21" customHeight="1" x14ac:dyDescent="0.15">
      <c r="A330" s="286"/>
      <c r="B330" s="286"/>
      <c r="C330" s="178" t="s">
        <v>266</v>
      </c>
      <c r="D330" s="615">
        <f>SUM(Q330)/1000</f>
        <v>10130</v>
      </c>
      <c r="E330" s="563">
        <v>0</v>
      </c>
      <c r="F330" s="358">
        <f>SUM(F331:F336)</f>
        <v>10130</v>
      </c>
      <c r="G330" s="436"/>
      <c r="H330" s="437"/>
      <c r="I330" s="438"/>
      <c r="J330" s="438"/>
      <c r="K330" s="445"/>
      <c r="L330" s="440"/>
      <c r="M330" s="440"/>
      <c r="N330" s="439"/>
      <c r="O330" s="440"/>
      <c r="P330" s="440"/>
      <c r="Q330" s="442">
        <f>SUM(Q331,Q335)</f>
        <v>10130000</v>
      </c>
      <c r="T330" s="211">
        <v>7200000</v>
      </c>
    </row>
    <row r="331" spans="1:20" s="211" customFormat="1" ht="21" customHeight="1" x14ac:dyDescent="0.15">
      <c r="A331" s="286"/>
      <c r="B331" s="286"/>
      <c r="C331" s="285"/>
      <c r="D331" s="614"/>
      <c r="E331" s="351">
        <v>0</v>
      </c>
      <c r="F331" s="351">
        <v>7250</v>
      </c>
      <c r="G331" s="561" t="s">
        <v>419</v>
      </c>
      <c r="H331" s="431"/>
      <c r="I331" s="432"/>
      <c r="J331" s="432"/>
      <c r="K331" s="441"/>
      <c r="L331" s="434"/>
      <c r="M331" s="434"/>
      <c r="N331" s="433"/>
      <c r="O331" s="434"/>
      <c r="P331" s="434"/>
      <c r="Q331" s="443">
        <f>SUM(Q332:Q333)</f>
        <v>7250000</v>
      </c>
    </row>
    <row r="332" spans="1:20" s="211" customFormat="1" ht="21" customHeight="1" x14ac:dyDescent="0.15">
      <c r="A332" s="286"/>
      <c r="B332" s="286"/>
      <c r="C332" s="285"/>
      <c r="D332" s="614"/>
      <c r="E332" s="351">
        <v>0</v>
      </c>
      <c r="F332" s="351">
        <v>0</v>
      </c>
      <c r="G332" s="561" t="s">
        <v>420</v>
      </c>
      <c r="H332" s="431">
        <v>120000</v>
      </c>
      <c r="I332" s="432" t="s">
        <v>403</v>
      </c>
      <c r="J332" s="280" t="s">
        <v>404</v>
      </c>
      <c r="K332" s="441">
        <v>5</v>
      </c>
      <c r="L332" s="434" t="s">
        <v>415</v>
      </c>
      <c r="M332" s="280" t="s">
        <v>404</v>
      </c>
      <c r="N332" s="433">
        <v>12</v>
      </c>
      <c r="O332" s="434" t="s">
        <v>421</v>
      </c>
      <c r="P332" s="434" t="s">
        <v>406</v>
      </c>
      <c r="Q332" s="435">
        <v>7200000</v>
      </c>
    </row>
    <row r="333" spans="1:20" s="418" customFormat="1" ht="21" customHeight="1" x14ac:dyDescent="0.15">
      <c r="A333" s="286"/>
      <c r="B333" s="286"/>
      <c r="C333" s="285"/>
      <c r="D333" s="614"/>
      <c r="E333" s="351">
        <v>0</v>
      </c>
      <c r="F333" s="351">
        <v>0</v>
      </c>
      <c r="G333" s="561" t="s">
        <v>846</v>
      </c>
      <c r="H333" s="431">
        <v>50000</v>
      </c>
      <c r="I333" s="432" t="s">
        <v>93</v>
      </c>
      <c r="J333" s="280" t="s">
        <v>131</v>
      </c>
      <c r="K333" s="441">
        <v>1</v>
      </c>
      <c r="L333" s="434" t="s">
        <v>94</v>
      </c>
      <c r="M333" s="280" t="s">
        <v>131</v>
      </c>
      <c r="N333" s="433">
        <v>1</v>
      </c>
      <c r="O333" s="434" t="s">
        <v>847</v>
      </c>
      <c r="P333" s="434" t="s">
        <v>95</v>
      </c>
      <c r="Q333" s="435">
        <v>50000</v>
      </c>
    </row>
    <row r="334" spans="1:20" s="274" customFormat="1" ht="21" customHeight="1" x14ac:dyDescent="0.15">
      <c r="A334" s="286"/>
      <c r="B334" s="286"/>
      <c r="C334" s="285"/>
      <c r="D334" s="614"/>
      <c r="E334" s="351">
        <v>0</v>
      </c>
      <c r="F334" s="351">
        <v>0</v>
      </c>
      <c r="G334" s="561"/>
      <c r="H334" s="431"/>
      <c r="I334" s="432"/>
      <c r="J334" s="432"/>
      <c r="K334" s="441"/>
      <c r="L334" s="434"/>
      <c r="M334" s="432"/>
      <c r="N334" s="433"/>
      <c r="O334" s="434"/>
      <c r="P334" s="434"/>
      <c r="Q334" s="435"/>
    </row>
    <row r="335" spans="1:20" s="211" customFormat="1" ht="21" customHeight="1" x14ac:dyDescent="0.15">
      <c r="A335" s="286"/>
      <c r="B335" s="286"/>
      <c r="C335" s="285"/>
      <c r="D335" s="614"/>
      <c r="E335" s="351">
        <v>0</v>
      </c>
      <c r="F335" s="351">
        <v>2880</v>
      </c>
      <c r="G335" s="561" t="s">
        <v>422</v>
      </c>
      <c r="H335" s="431"/>
      <c r="I335" s="432"/>
      <c r="J335" s="280"/>
      <c r="K335" s="441"/>
      <c r="L335" s="434"/>
      <c r="M335" s="432"/>
      <c r="N335" s="433"/>
      <c r="O335" s="434"/>
      <c r="P335" s="434"/>
      <c r="Q335" s="443">
        <f>SUM(Q336)</f>
        <v>2880000</v>
      </c>
    </row>
    <row r="336" spans="1:20" s="211" customFormat="1" ht="21" customHeight="1" x14ac:dyDescent="0.15">
      <c r="A336" s="286"/>
      <c r="B336" s="286"/>
      <c r="C336" s="285"/>
      <c r="D336" s="614"/>
      <c r="E336" s="351">
        <v>0</v>
      </c>
      <c r="F336" s="351">
        <v>0</v>
      </c>
      <c r="G336" s="561" t="s">
        <v>420</v>
      </c>
      <c r="H336" s="431">
        <v>120000</v>
      </c>
      <c r="I336" s="432" t="s">
        <v>403</v>
      </c>
      <c r="J336" s="432" t="s">
        <v>404</v>
      </c>
      <c r="K336" s="441">
        <v>2</v>
      </c>
      <c r="L336" s="434" t="s">
        <v>415</v>
      </c>
      <c r="M336" s="280" t="s">
        <v>404</v>
      </c>
      <c r="N336" s="433">
        <v>12</v>
      </c>
      <c r="O336" s="434" t="s">
        <v>421</v>
      </c>
      <c r="P336" s="434" t="s">
        <v>406</v>
      </c>
      <c r="Q336" s="435">
        <v>2880000</v>
      </c>
    </row>
    <row r="337" spans="1:22" s="211" customFormat="1" ht="21" customHeight="1" x14ac:dyDescent="0.15">
      <c r="A337" s="286"/>
      <c r="B337" s="286"/>
      <c r="C337" s="178" t="s">
        <v>267</v>
      </c>
      <c r="D337" s="615">
        <f>SUM(Q337)/1000</f>
        <v>11950</v>
      </c>
      <c r="E337" s="358">
        <f>SUM(E338:E368)</f>
        <v>3500</v>
      </c>
      <c r="F337" s="358">
        <f>SUM(F338:F368)</f>
        <v>8450</v>
      </c>
      <c r="G337" s="252"/>
      <c r="H337" s="437"/>
      <c r="I337" s="438"/>
      <c r="J337" s="438"/>
      <c r="K337" s="445"/>
      <c r="L337" s="440"/>
      <c r="M337" s="440"/>
      <c r="N337" s="439"/>
      <c r="O337" s="440"/>
      <c r="P337" s="440"/>
      <c r="Q337" s="442">
        <f>SUM(Q338,Q344,Q348,Q352,Q356,Q359,Q362,Q367)</f>
        <v>11950000</v>
      </c>
    </row>
    <row r="338" spans="1:22" s="211" customFormat="1" ht="21" customHeight="1" x14ac:dyDescent="0.15">
      <c r="A338" s="286"/>
      <c r="B338" s="286"/>
      <c r="C338" s="285" t="s">
        <v>130</v>
      </c>
      <c r="D338" s="614"/>
      <c r="E338" s="351">
        <v>0</v>
      </c>
      <c r="F338" s="351">
        <v>900</v>
      </c>
      <c r="G338" s="402" t="s">
        <v>423</v>
      </c>
      <c r="H338" s="431"/>
      <c r="I338" s="432"/>
      <c r="J338" s="432"/>
      <c r="K338" s="441"/>
      <c r="L338" s="434"/>
      <c r="M338" s="432"/>
      <c r="N338" s="433"/>
      <c r="O338" s="434"/>
      <c r="P338" s="434"/>
      <c r="Q338" s="443">
        <f>SUM(Q339:Q342)</f>
        <v>900000</v>
      </c>
      <c r="R338" s="418"/>
      <c r="V338" s="211">
        <v>900000</v>
      </c>
    </row>
    <row r="339" spans="1:22" s="211" customFormat="1" ht="21" customHeight="1" x14ac:dyDescent="0.15">
      <c r="A339" s="286"/>
      <c r="B339" s="286"/>
      <c r="C339" s="285"/>
      <c r="D339" s="614"/>
      <c r="E339" s="351">
        <v>0</v>
      </c>
      <c r="F339" s="351">
        <v>0</v>
      </c>
      <c r="G339" s="402" t="s">
        <v>413</v>
      </c>
      <c r="H339" s="431">
        <v>30000</v>
      </c>
      <c r="I339" s="432" t="s">
        <v>403</v>
      </c>
      <c r="J339" s="432" t="s">
        <v>404</v>
      </c>
      <c r="K339" s="441">
        <v>1</v>
      </c>
      <c r="L339" s="434" t="s">
        <v>408</v>
      </c>
      <c r="M339" s="434"/>
      <c r="N339" s="433"/>
      <c r="O339" s="434"/>
      <c r="P339" s="434" t="s">
        <v>406</v>
      </c>
      <c r="Q339" s="435">
        <v>30000</v>
      </c>
    </row>
    <row r="340" spans="1:22" s="211" customFormat="1" ht="21" customHeight="1" x14ac:dyDescent="0.15">
      <c r="A340" s="286"/>
      <c r="B340" s="286"/>
      <c r="C340" s="285"/>
      <c r="D340" s="614"/>
      <c r="E340" s="351">
        <v>0</v>
      </c>
      <c r="F340" s="351">
        <v>0</v>
      </c>
      <c r="G340" s="402" t="s">
        <v>424</v>
      </c>
      <c r="H340" s="431">
        <v>500000</v>
      </c>
      <c r="I340" s="432" t="s">
        <v>403</v>
      </c>
      <c r="J340" s="432" t="s">
        <v>404</v>
      </c>
      <c r="K340" s="441">
        <v>1</v>
      </c>
      <c r="L340" s="434" t="s">
        <v>408</v>
      </c>
      <c r="M340" s="434"/>
      <c r="N340" s="433"/>
      <c r="O340" s="434"/>
      <c r="P340" s="434" t="s">
        <v>406</v>
      </c>
      <c r="Q340" s="435">
        <v>500000</v>
      </c>
    </row>
    <row r="341" spans="1:22" s="211" customFormat="1" ht="21" customHeight="1" x14ac:dyDescent="0.15">
      <c r="A341" s="286"/>
      <c r="B341" s="286"/>
      <c r="C341" s="285"/>
      <c r="D341" s="614"/>
      <c r="E341" s="351">
        <v>0</v>
      </c>
      <c r="F341" s="351">
        <v>0</v>
      </c>
      <c r="G341" s="402" t="s">
        <v>411</v>
      </c>
      <c r="H341" s="431">
        <v>120000</v>
      </c>
      <c r="I341" s="432" t="s">
        <v>403</v>
      </c>
      <c r="J341" s="432" t="s">
        <v>404</v>
      </c>
      <c r="K341" s="441">
        <v>1</v>
      </c>
      <c r="L341" s="434" t="s">
        <v>408</v>
      </c>
      <c r="M341" s="432"/>
      <c r="N341" s="433"/>
      <c r="O341" s="434"/>
      <c r="P341" s="434" t="s">
        <v>406</v>
      </c>
      <c r="Q341" s="435">
        <v>120000</v>
      </c>
    </row>
    <row r="342" spans="1:22" s="211" customFormat="1" ht="21" customHeight="1" x14ac:dyDescent="0.15">
      <c r="A342" s="286"/>
      <c r="B342" s="286"/>
      <c r="C342" s="285"/>
      <c r="D342" s="614"/>
      <c r="E342" s="351">
        <v>0</v>
      </c>
      <c r="F342" s="351">
        <v>0</v>
      </c>
      <c r="G342" s="402" t="s">
        <v>417</v>
      </c>
      <c r="H342" s="431">
        <v>5000</v>
      </c>
      <c r="I342" s="432" t="s">
        <v>403</v>
      </c>
      <c r="J342" s="432" t="s">
        <v>404</v>
      </c>
      <c r="K342" s="441">
        <v>50</v>
      </c>
      <c r="L342" s="434" t="s">
        <v>415</v>
      </c>
      <c r="M342" s="432"/>
      <c r="N342" s="433"/>
      <c r="O342" s="434"/>
      <c r="P342" s="434" t="s">
        <v>406</v>
      </c>
      <c r="Q342" s="435">
        <v>250000</v>
      </c>
    </row>
    <row r="343" spans="1:22" s="211" customFormat="1" ht="21" customHeight="1" x14ac:dyDescent="0.15">
      <c r="A343" s="286"/>
      <c r="B343" s="286"/>
      <c r="C343" s="285"/>
      <c r="D343" s="614"/>
      <c r="E343" s="351">
        <v>0</v>
      </c>
      <c r="F343" s="351">
        <v>0</v>
      </c>
      <c r="G343" s="402"/>
      <c r="H343" s="431"/>
      <c r="I343" s="432"/>
      <c r="J343" s="432"/>
      <c r="K343" s="441"/>
      <c r="L343" s="434"/>
      <c r="M343" s="432"/>
      <c r="N343" s="433"/>
      <c r="O343" s="434"/>
      <c r="P343" s="434"/>
      <c r="Q343" s="435"/>
    </row>
    <row r="344" spans="1:22" s="211" customFormat="1" ht="21" customHeight="1" x14ac:dyDescent="0.15">
      <c r="A344" s="286"/>
      <c r="B344" s="286"/>
      <c r="C344" s="285"/>
      <c r="D344" s="614"/>
      <c r="E344" s="351">
        <v>3500</v>
      </c>
      <c r="F344" s="351">
        <v>0</v>
      </c>
      <c r="G344" s="561" t="s">
        <v>473</v>
      </c>
      <c r="H344" s="431"/>
      <c r="I344" s="432"/>
      <c r="J344" s="432"/>
      <c r="K344" s="441"/>
      <c r="L344" s="434"/>
      <c r="M344" s="434"/>
      <c r="N344" s="433"/>
      <c r="O344" s="434"/>
      <c r="P344" s="434"/>
      <c r="Q344" s="443">
        <f>Q345+Q346</f>
        <v>3500000</v>
      </c>
      <c r="R344" s="211">
        <v>3500000</v>
      </c>
    </row>
    <row r="345" spans="1:22" s="211" customFormat="1" ht="21" customHeight="1" x14ac:dyDescent="0.15">
      <c r="A345" s="286"/>
      <c r="B345" s="286"/>
      <c r="C345" s="285"/>
      <c r="D345" s="614"/>
      <c r="E345" s="351">
        <v>0</v>
      </c>
      <c r="F345" s="351">
        <v>0</v>
      </c>
      <c r="G345" s="561" t="s">
        <v>431</v>
      </c>
      <c r="H345" s="431">
        <v>10000</v>
      </c>
      <c r="I345" s="432" t="s">
        <v>403</v>
      </c>
      <c r="J345" s="432" t="s">
        <v>404</v>
      </c>
      <c r="K345" s="441">
        <v>10</v>
      </c>
      <c r="L345" s="434" t="s">
        <v>415</v>
      </c>
      <c r="M345" s="432" t="s">
        <v>404</v>
      </c>
      <c r="N345" s="433">
        <v>30</v>
      </c>
      <c r="O345" s="434" t="s">
        <v>408</v>
      </c>
      <c r="P345" s="434" t="s">
        <v>95</v>
      </c>
      <c r="Q345" s="435">
        <v>3000000</v>
      </c>
    </row>
    <row r="346" spans="1:22" s="211" customFormat="1" ht="21" customHeight="1" x14ac:dyDescent="0.15">
      <c r="A346" s="286"/>
      <c r="B346" s="286"/>
      <c r="C346" s="285"/>
      <c r="D346" s="614"/>
      <c r="E346" s="351">
        <v>0</v>
      </c>
      <c r="F346" s="351">
        <v>0</v>
      </c>
      <c r="G346" s="561" t="s">
        <v>472</v>
      </c>
      <c r="H346" s="431">
        <v>500000</v>
      </c>
      <c r="I346" s="432" t="s">
        <v>403</v>
      </c>
      <c r="J346" s="432" t="s">
        <v>404</v>
      </c>
      <c r="K346" s="441">
        <v>1</v>
      </c>
      <c r="L346" s="434" t="s">
        <v>408</v>
      </c>
      <c r="M346" s="434"/>
      <c r="N346" s="433"/>
      <c r="O346" s="434"/>
      <c r="P346" s="434" t="s">
        <v>406</v>
      </c>
      <c r="Q346" s="435">
        <v>500000</v>
      </c>
    </row>
    <row r="347" spans="1:22" s="211" customFormat="1" ht="21" customHeight="1" x14ac:dyDescent="0.15">
      <c r="A347" s="286"/>
      <c r="B347" s="286"/>
      <c r="C347" s="285"/>
      <c r="D347" s="614"/>
      <c r="E347" s="351">
        <v>0</v>
      </c>
      <c r="F347" s="351">
        <v>0</v>
      </c>
      <c r="G347" s="402"/>
      <c r="H347" s="431"/>
      <c r="I347" s="432"/>
      <c r="J347" s="432"/>
      <c r="K347" s="441"/>
      <c r="L347" s="434"/>
      <c r="M347" s="432"/>
      <c r="N347" s="433"/>
      <c r="O347" s="434"/>
      <c r="P347" s="434"/>
      <c r="Q347" s="435"/>
    </row>
    <row r="348" spans="1:22" s="211" customFormat="1" ht="21" customHeight="1" x14ac:dyDescent="0.15">
      <c r="A348" s="286"/>
      <c r="B348" s="286"/>
      <c r="C348" s="285"/>
      <c r="D348" s="614"/>
      <c r="E348" s="351">
        <v>0</v>
      </c>
      <c r="F348" s="351">
        <v>1200</v>
      </c>
      <c r="G348" s="561" t="s">
        <v>475</v>
      </c>
      <c r="H348" s="431"/>
      <c r="I348" s="432"/>
      <c r="J348" s="432"/>
      <c r="K348" s="441"/>
      <c r="L348" s="434"/>
      <c r="M348" s="434"/>
      <c r="N348" s="433"/>
      <c r="O348" s="434"/>
      <c r="P348" s="434"/>
      <c r="Q348" s="443">
        <f>Q349+Q350</f>
        <v>1200000</v>
      </c>
      <c r="V348" s="211">
        <v>1200000</v>
      </c>
    </row>
    <row r="349" spans="1:22" s="211" customFormat="1" ht="21" customHeight="1" x14ac:dyDescent="0.15">
      <c r="A349" s="286"/>
      <c r="B349" s="286"/>
      <c r="C349" s="285"/>
      <c r="D349" s="614"/>
      <c r="E349" s="351">
        <v>0</v>
      </c>
      <c r="F349" s="351">
        <v>0</v>
      </c>
      <c r="G349" s="561" t="s">
        <v>411</v>
      </c>
      <c r="H349" s="431">
        <v>600000</v>
      </c>
      <c r="I349" s="432" t="s">
        <v>8</v>
      </c>
      <c r="J349" s="432" t="s">
        <v>136</v>
      </c>
      <c r="K349" s="441">
        <v>1</v>
      </c>
      <c r="L349" s="434" t="s">
        <v>279</v>
      </c>
      <c r="M349" s="434"/>
      <c r="N349" s="433"/>
      <c r="O349" s="434"/>
      <c r="P349" s="434" t="s">
        <v>0</v>
      </c>
      <c r="Q349" s="435">
        <v>600000</v>
      </c>
    </row>
    <row r="350" spans="1:22" s="211" customFormat="1" ht="21" customHeight="1" x14ac:dyDescent="0.15">
      <c r="A350" s="286"/>
      <c r="B350" s="286"/>
      <c r="C350" s="285"/>
      <c r="D350" s="614"/>
      <c r="E350" s="351">
        <v>0</v>
      </c>
      <c r="F350" s="351">
        <v>0</v>
      </c>
      <c r="G350" s="561" t="s">
        <v>474</v>
      </c>
      <c r="H350" s="431">
        <v>300000</v>
      </c>
      <c r="I350" s="432" t="s">
        <v>8</v>
      </c>
      <c r="J350" s="432" t="s">
        <v>136</v>
      </c>
      <c r="K350" s="441">
        <v>2</v>
      </c>
      <c r="L350" s="434" t="s">
        <v>279</v>
      </c>
      <c r="M350" s="432"/>
      <c r="N350" s="433"/>
      <c r="O350" s="434"/>
      <c r="P350" s="434" t="s">
        <v>0</v>
      </c>
      <c r="Q350" s="435">
        <v>600000</v>
      </c>
    </row>
    <row r="351" spans="1:22" s="211" customFormat="1" ht="21" customHeight="1" x14ac:dyDescent="0.15">
      <c r="A351" s="286"/>
      <c r="B351" s="286"/>
      <c r="C351" s="285"/>
      <c r="D351" s="614"/>
      <c r="E351" s="351">
        <v>0</v>
      </c>
      <c r="F351" s="351">
        <v>0</v>
      </c>
      <c r="G351" s="402"/>
      <c r="H351" s="431"/>
      <c r="I351" s="432"/>
      <c r="J351" s="432"/>
      <c r="K351" s="441"/>
      <c r="L351" s="434"/>
      <c r="M351" s="432"/>
      <c r="N351" s="433"/>
      <c r="O351" s="434"/>
      <c r="P351" s="434"/>
      <c r="Q351" s="435"/>
    </row>
    <row r="352" spans="1:22" s="211" customFormat="1" ht="21" customHeight="1" x14ac:dyDescent="0.15">
      <c r="A352" s="286"/>
      <c r="B352" s="286"/>
      <c r="C352" s="285"/>
      <c r="D352" s="614"/>
      <c r="E352" s="351">
        <v>0</v>
      </c>
      <c r="F352" s="351">
        <v>1300</v>
      </c>
      <c r="G352" s="402" t="s">
        <v>476</v>
      </c>
      <c r="H352" s="431"/>
      <c r="I352" s="432"/>
      <c r="J352" s="432"/>
      <c r="K352" s="441"/>
      <c r="L352" s="434"/>
      <c r="M352" s="434"/>
      <c r="N352" s="433"/>
      <c r="O352" s="434"/>
      <c r="P352" s="434"/>
      <c r="Q352" s="443">
        <f>Q353+Q354</f>
        <v>1300000</v>
      </c>
      <c r="V352" s="211">
        <v>1300000</v>
      </c>
    </row>
    <row r="353" spans="1:22" s="211" customFormat="1" ht="21" customHeight="1" x14ac:dyDescent="0.15">
      <c r="A353" s="286"/>
      <c r="B353" s="286"/>
      <c r="C353" s="285"/>
      <c r="D353" s="614"/>
      <c r="E353" s="351">
        <v>0</v>
      </c>
      <c r="F353" s="351">
        <v>0</v>
      </c>
      <c r="G353" s="402" t="s">
        <v>411</v>
      </c>
      <c r="H353" s="431">
        <v>700000</v>
      </c>
      <c r="I353" s="432" t="s">
        <v>403</v>
      </c>
      <c r="J353" s="432" t="s">
        <v>404</v>
      </c>
      <c r="K353" s="441">
        <v>1</v>
      </c>
      <c r="L353" s="434" t="s">
        <v>408</v>
      </c>
      <c r="M353" s="434"/>
      <c r="N353" s="433"/>
      <c r="O353" s="434"/>
      <c r="P353" s="434" t="s">
        <v>406</v>
      </c>
      <c r="Q353" s="435">
        <v>700000</v>
      </c>
    </row>
    <row r="354" spans="1:22" s="211" customFormat="1" ht="21" customHeight="1" x14ac:dyDescent="0.15">
      <c r="A354" s="286"/>
      <c r="B354" s="286"/>
      <c r="C354" s="285"/>
      <c r="D354" s="614"/>
      <c r="E354" s="351">
        <v>0</v>
      </c>
      <c r="F354" s="351">
        <v>0</v>
      </c>
      <c r="G354" s="402" t="s">
        <v>474</v>
      </c>
      <c r="H354" s="431">
        <v>300000</v>
      </c>
      <c r="I354" s="432" t="s">
        <v>8</v>
      </c>
      <c r="J354" s="432" t="s">
        <v>136</v>
      </c>
      <c r="K354" s="441">
        <v>2</v>
      </c>
      <c r="L354" s="434" t="s">
        <v>279</v>
      </c>
      <c r="M354" s="432"/>
      <c r="N354" s="433"/>
      <c r="O354" s="434"/>
      <c r="P354" s="434" t="s">
        <v>0</v>
      </c>
      <c r="Q354" s="435">
        <v>600000</v>
      </c>
    </row>
    <row r="355" spans="1:22" s="211" customFormat="1" ht="21" customHeight="1" x14ac:dyDescent="0.15">
      <c r="A355" s="286"/>
      <c r="B355" s="286"/>
      <c r="C355" s="285"/>
      <c r="D355" s="614"/>
      <c r="E355" s="351">
        <v>0</v>
      </c>
      <c r="F355" s="351">
        <v>0</v>
      </c>
      <c r="G355" s="561"/>
      <c r="H355" s="431"/>
      <c r="I355" s="432"/>
      <c r="J355" s="432"/>
      <c r="K355" s="441"/>
      <c r="L355" s="434"/>
      <c r="M355" s="434"/>
      <c r="N355" s="433"/>
      <c r="O355" s="434"/>
      <c r="P355" s="434"/>
      <c r="Q355" s="435"/>
    </row>
    <row r="356" spans="1:22" s="211" customFormat="1" ht="21" customHeight="1" x14ac:dyDescent="0.15">
      <c r="A356" s="286"/>
      <c r="B356" s="286"/>
      <c r="C356" s="285"/>
      <c r="D356" s="614"/>
      <c r="E356" s="351">
        <v>0</v>
      </c>
      <c r="F356" s="351">
        <v>1000</v>
      </c>
      <c r="G356" s="402" t="s">
        <v>484</v>
      </c>
      <c r="H356" s="431"/>
      <c r="I356" s="432"/>
      <c r="J356" s="432"/>
      <c r="K356" s="441"/>
      <c r="L356" s="434"/>
      <c r="M356" s="432"/>
      <c r="N356" s="433"/>
      <c r="O356" s="434"/>
      <c r="P356" s="434"/>
      <c r="Q356" s="443">
        <f>SUM(Q357:Q357)</f>
        <v>1000000</v>
      </c>
      <c r="V356" s="211">
        <v>1000000</v>
      </c>
    </row>
    <row r="357" spans="1:22" s="211" customFormat="1" ht="21" customHeight="1" x14ac:dyDescent="0.15">
      <c r="A357" s="286"/>
      <c r="B357" s="286"/>
      <c r="C357" s="285"/>
      <c r="D357" s="614"/>
      <c r="E357" s="351">
        <v>0</v>
      </c>
      <c r="F357" s="351">
        <v>0</v>
      </c>
      <c r="G357" s="402" t="s">
        <v>477</v>
      </c>
      <c r="H357" s="431">
        <v>1000000</v>
      </c>
      <c r="I357" s="432" t="s">
        <v>478</v>
      </c>
      <c r="J357" s="432" t="s">
        <v>479</v>
      </c>
      <c r="K357" s="441">
        <v>1</v>
      </c>
      <c r="L357" s="434" t="s">
        <v>480</v>
      </c>
      <c r="M357" s="432"/>
      <c r="N357" s="433"/>
      <c r="O357" s="434"/>
      <c r="P357" s="434" t="s">
        <v>481</v>
      </c>
      <c r="Q357" s="435">
        <f>H357*K357</f>
        <v>1000000</v>
      </c>
    </row>
    <row r="358" spans="1:22" s="211" customFormat="1" ht="21" customHeight="1" x14ac:dyDescent="0.15">
      <c r="A358" s="286"/>
      <c r="B358" s="286"/>
      <c r="C358" s="285"/>
      <c r="D358" s="614"/>
      <c r="E358" s="351">
        <v>0</v>
      </c>
      <c r="F358" s="351">
        <v>0</v>
      </c>
      <c r="G358" s="402"/>
      <c r="H358" s="431"/>
      <c r="I358" s="432"/>
      <c r="J358" s="432"/>
      <c r="K358" s="441"/>
      <c r="L358" s="434"/>
      <c r="M358" s="432"/>
      <c r="N358" s="433"/>
      <c r="O358" s="434"/>
      <c r="P358" s="434"/>
      <c r="Q358" s="435"/>
    </row>
    <row r="359" spans="1:22" s="211" customFormat="1" ht="21" customHeight="1" x14ac:dyDescent="0.15">
      <c r="A359" s="286"/>
      <c r="B359" s="286"/>
      <c r="C359" s="285"/>
      <c r="D359" s="614"/>
      <c r="E359" s="351">
        <v>0</v>
      </c>
      <c r="F359" s="351">
        <v>2200</v>
      </c>
      <c r="G359" s="402" t="s">
        <v>485</v>
      </c>
      <c r="H359" s="431"/>
      <c r="I359" s="432"/>
      <c r="J359" s="432"/>
      <c r="K359" s="441"/>
      <c r="L359" s="434"/>
      <c r="M359" s="434"/>
      <c r="N359" s="433"/>
      <c r="O359" s="434"/>
      <c r="P359" s="434"/>
      <c r="Q359" s="443">
        <f>SUM(Q360:Q360)</f>
        <v>2200000</v>
      </c>
      <c r="V359" s="211">
        <v>2200000</v>
      </c>
    </row>
    <row r="360" spans="1:22" s="211" customFormat="1" ht="21" customHeight="1" x14ac:dyDescent="0.15">
      <c r="A360" s="286"/>
      <c r="B360" s="286"/>
      <c r="C360" s="285"/>
      <c r="D360" s="614"/>
      <c r="E360" s="351">
        <v>0</v>
      </c>
      <c r="F360" s="351">
        <v>0</v>
      </c>
      <c r="G360" s="402" t="s">
        <v>477</v>
      </c>
      <c r="H360" s="431">
        <v>2200000</v>
      </c>
      <c r="I360" s="432" t="s">
        <v>478</v>
      </c>
      <c r="J360" s="432" t="s">
        <v>479</v>
      </c>
      <c r="K360" s="441">
        <v>1</v>
      </c>
      <c r="L360" s="434" t="s">
        <v>480</v>
      </c>
      <c r="M360" s="434"/>
      <c r="N360" s="433"/>
      <c r="O360" s="434"/>
      <c r="P360" s="434" t="s">
        <v>481</v>
      </c>
      <c r="Q360" s="435">
        <f>H360*K360</f>
        <v>2200000</v>
      </c>
    </row>
    <row r="361" spans="1:22" s="211" customFormat="1" ht="21" customHeight="1" x14ac:dyDescent="0.15">
      <c r="A361" s="286"/>
      <c r="B361" s="286"/>
      <c r="C361" s="285"/>
      <c r="D361" s="614"/>
      <c r="E361" s="351">
        <v>0</v>
      </c>
      <c r="F361" s="351">
        <v>0</v>
      </c>
      <c r="G361" s="402"/>
      <c r="H361" s="431"/>
      <c r="I361" s="432"/>
      <c r="J361" s="432"/>
      <c r="K361" s="441"/>
      <c r="L361" s="434"/>
      <c r="M361" s="434"/>
      <c r="N361" s="433"/>
      <c r="O361" s="434"/>
      <c r="P361" s="434"/>
      <c r="Q361" s="435"/>
    </row>
    <row r="362" spans="1:22" s="211" customFormat="1" ht="21" customHeight="1" x14ac:dyDescent="0.15">
      <c r="A362" s="286"/>
      <c r="B362" s="286"/>
      <c r="C362" s="285"/>
      <c r="D362" s="614"/>
      <c r="E362" s="351">
        <v>0</v>
      </c>
      <c r="F362" s="351">
        <v>1750</v>
      </c>
      <c r="G362" s="402" t="s">
        <v>486</v>
      </c>
      <c r="H362" s="431"/>
      <c r="I362" s="432"/>
      <c r="J362" s="432"/>
      <c r="K362" s="441"/>
      <c r="L362" s="434"/>
      <c r="M362" s="434"/>
      <c r="N362" s="433"/>
      <c r="O362" s="434"/>
      <c r="P362" s="434"/>
      <c r="Q362" s="443">
        <f>SUM(Q363:Q365)</f>
        <v>1750000</v>
      </c>
      <c r="V362" s="211">
        <v>1750000</v>
      </c>
    </row>
    <row r="363" spans="1:22" s="211" customFormat="1" ht="21" customHeight="1" x14ac:dyDescent="0.15">
      <c r="A363" s="286"/>
      <c r="B363" s="286"/>
      <c r="C363" s="285"/>
      <c r="D363" s="614"/>
      <c r="E363" s="351">
        <v>0</v>
      </c>
      <c r="F363" s="351">
        <v>0</v>
      </c>
      <c r="G363" s="402" t="s">
        <v>482</v>
      </c>
      <c r="H363" s="431">
        <v>50000</v>
      </c>
      <c r="I363" s="432" t="s">
        <v>478</v>
      </c>
      <c r="J363" s="432" t="s">
        <v>479</v>
      </c>
      <c r="K363" s="441">
        <v>1</v>
      </c>
      <c r="L363" s="434" t="s">
        <v>480</v>
      </c>
      <c r="M363" s="434"/>
      <c r="N363" s="433"/>
      <c r="O363" s="434"/>
      <c r="P363" s="434" t="s">
        <v>481</v>
      </c>
      <c r="Q363" s="435">
        <f>H363*K363</f>
        <v>50000</v>
      </c>
    </row>
    <row r="364" spans="1:22" s="211" customFormat="1" ht="21" customHeight="1" x14ac:dyDescent="0.15">
      <c r="A364" s="286"/>
      <c r="B364" s="286"/>
      <c r="C364" s="285"/>
      <c r="D364" s="614"/>
      <c r="E364" s="351">
        <v>0</v>
      </c>
      <c r="F364" s="351">
        <v>0</v>
      </c>
      <c r="G364" s="402" t="s">
        <v>483</v>
      </c>
      <c r="H364" s="431">
        <v>600000</v>
      </c>
      <c r="I364" s="432" t="s">
        <v>478</v>
      </c>
      <c r="J364" s="432" t="s">
        <v>479</v>
      </c>
      <c r="K364" s="441">
        <v>1</v>
      </c>
      <c r="L364" s="434" t="s">
        <v>480</v>
      </c>
      <c r="M364" s="434"/>
      <c r="N364" s="433"/>
      <c r="O364" s="434"/>
      <c r="P364" s="434" t="s">
        <v>481</v>
      </c>
      <c r="Q364" s="435">
        <f>H364*K364</f>
        <v>600000</v>
      </c>
    </row>
    <row r="365" spans="1:22" s="211" customFormat="1" ht="21" customHeight="1" x14ac:dyDescent="0.15">
      <c r="A365" s="286"/>
      <c r="B365" s="286"/>
      <c r="C365" s="285"/>
      <c r="D365" s="614"/>
      <c r="E365" s="351">
        <v>0</v>
      </c>
      <c r="F365" s="351">
        <v>0</v>
      </c>
      <c r="G365" s="402" t="s">
        <v>477</v>
      </c>
      <c r="H365" s="431">
        <v>1100000</v>
      </c>
      <c r="I365" s="432" t="s">
        <v>478</v>
      </c>
      <c r="J365" s="432" t="s">
        <v>479</v>
      </c>
      <c r="K365" s="441">
        <v>1</v>
      </c>
      <c r="L365" s="434" t="s">
        <v>480</v>
      </c>
      <c r="M365" s="434"/>
      <c r="N365" s="433"/>
      <c r="O365" s="434"/>
      <c r="P365" s="434" t="s">
        <v>481</v>
      </c>
      <c r="Q365" s="435">
        <f>H365*K365</f>
        <v>1100000</v>
      </c>
    </row>
    <row r="366" spans="1:22" s="418" customFormat="1" ht="21" customHeight="1" x14ac:dyDescent="0.15">
      <c r="A366" s="286"/>
      <c r="B366" s="286"/>
      <c r="C366" s="285"/>
      <c r="D366" s="614"/>
      <c r="E366" s="351">
        <v>0</v>
      </c>
      <c r="F366" s="351">
        <v>0</v>
      </c>
      <c r="G366" s="402"/>
      <c r="H366" s="431"/>
      <c r="I366" s="432"/>
      <c r="J366" s="432"/>
      <c r="K366" s="441"/>
      <c r="L366" s="434"/>
      <c r="M366" s="434"/>
      <c r="N366" s="433"/>
      <c r="O366" s="434"/>
      <c r="P366" s="434"/>
      <c r="Q366" s="435"/>
    </row>
    <row r="367" spans="1:22" s="418" customFormat="1" ht="21" customHeight="1" x14ac:dyDescent="0.15">
      <c r="A367" s="286"/>
      <c r="B367" s="286"/>
      <c r="C367" s="285"/>
      <c r="D367" s="614"/>
      <c r="E367" s="351">
        <v>0</v>
      </c>
      <c r="F367" s="351">
        <v>100</v>
      </c>
      <c r="G367" s="402" t="s">
        <v>784</v>
      </c>
      <c r="H367" s="431"/>
      <c r="I367" s="432"/>
      <c r="J367" s="432"/>
      <c r="K367" s="441"/>
      <c r="L367" s="434"/>
      <c r="M367" s="434"/>
      <c r="N367" s="433"/>
      <c r="O367" s="434"/>
      <c r="P367" s="434"/>
      <c r="Q367" s="443">
        <f>SUM(Q368)</f>
        <v>100000</v>
      </c>
      <c r="V367" s="418">
        <v>100000</v>
      </c>
    </row>
    <row r="368" spans="1:22" s="211" customFormat="1" ht="21" customHeight="1" x14ac:dyDescent="0.15">
      <c r="A368" s="286"/>
      <c r="B368" s="286"/>
      <c r="C368" s="285"/>
      <c r="D368" s="614"/>
      <c r="E368" s="351">
        <v>0</v>
      </c>
      <c r="F368" s="351">
        <v>0</v>
      </c>
      <c r="G368" s="561" t="s">
        <v>785</v>
      </c>
      <c r="H368" s="431">
        <v>20000</v>
      </c>
      <c r="I368" s="432" t="s">
        <v>93</v>
      </c>
      <c r="J368" s="432" t="s">
        <v>479</v>
      </c>
      <c r="K368" s="441">
        <v>5</v>
      </c>
      <c r="L368" s="434" t="s">
        <v>786</v>
      </c>
      <c r="M368" s="434"/>
      <c r="N368" s="433"/>
      <c r="O368" s="434"/>
      <c r="P368" s="434" t="s">
        <v>787</v>
      </c>
      <c r="Q368" s="435">
        <f>H368*K368</f>
        <v>100000</v>
      </c>
    </row>
    <row r="369" spans="1:22" s="211" customFormat="1" ht="21" customHeight="1" x14ac:dyDescent="0.15">
      <c r="A369" s="286"/>
      <c r="B369" s="286"/>
      <c r="C369" s="178" t="s">
        <v>268</v>
      </c>
      <c r="D369" s="615">
        <f>SUM(Q369)/1000</f>
        <v>42800</v>
      </c>
      <c r="E369" s="358">
        <f>SUM(E370:E419)</f>
        <v>5200</v>
      </c>
      <c r="F369" s="358">
        <f>SUM(F370:F419)</f>
        <v>37600</v>
      </c>
      <c r="G369" s="436"/>
      <c r="H369" s="437"/>
      <c r="I369" s="438"/>
      <c r="J369" s="438"/>
      <c r="K369" s="445"/>
      <c r="L369" s="440"/>
      <c r="M369" s="440"/>
      <c r="N369" s="439"/>
      <c r="O369" s="440"/>
      <c r="P369" s="440"/>
      <c r="Q369" s="442">
        <f>SUM(Q370,Q373,Q377,Q382,Q385,Q389,Q394,Q399,Q402,Q405,Q410,Q415)</f>
        <v>42800000</v>
      </c>
    </row>
    <row r="370" spans="1:22" s="211" customFormat="1" ht="21" customHeight="1" x14ac:dyDescent="0.15">
      <c r="A370" s="286"/>
      <c r="B370" s="286"/>
      <c r="C370" s="318" t="s">
        <v>117</v>
      </c>
      <c r="D370" s="614"/>
      <c r="E370" s="351">
        <v>0</v>
      </c>
      <c r="F370" s="351">
        <v>600</v>
      </c>
      <c r="G370" s="561" t="s">
        <v>487</v>
      </c>
      <c r="H370" s="431"/>
      <c r="I370" s="432"/>
      <c r="J370" s="432"/>
      <c r="K370" s="441"/>
      <c r="L370" s="434"/>
      <c r="M370" s="434"/>
      <c r="N370" s="433"/>
      <c r="O370" s="434"/>
      <c r="P370" s="434"/>
      <c r="Q370" s="443">
        <f>SUM(Q371)</f>
        <v>600000</v>
      </c>
      <c r="V370" s="211">
        <v>600000</v>
      </c>
    </row>
    <row r="371" spans="1:22" s="211" customFormat="1" ht="21" customHeight="1" x14ac:dyDescent="0.15">
      <c r="A371" s="286"/>
      <c r="B371" s="286"/>
      <c r="C371" s="318"/>
      <c r="D371" s="614"/>
      <c r="E371" s="351">
        <v>0</v>
      </c>
      <c r="F371" s="351">
        <v>0</v>
      </c>
      <c r="G371" s="561" t="s">
        <v>477</v>
      </c>
      <c r="H371" s="431">
        <v>150000</v>
      </c>
      <c r="I371" s="432" t="s">
        <v>478</v>
      </c>
      <c r="J371" s="432" t="s">
        <v>479</v>
      </c>
      <c r="K371" s="441">
        <v>4</v>
      </c>
      <c r="L371" s="434" t="s">
        <v>480</v>
      </c>
      <c r="M371" s="434"/>
      <c r="N371" s="433"/>
      <c r="O371" s="434"/>
      <c r="P371" s="434" t="s">
        <v>481</v>
      </c>
      <c r="Q371" s="435">
        <f>H371*K371</f>
        <v>600000</v>
      </c>
    </row>
    <row r="372" spans="1:22" s="211" customFormat="1" ht="21" customHeight="1" x14ac:dyDescent="0.15">
      <c r="A372" s="286"/>
      <c r="B372" s="286"/>
      <c r="C372" s="318"/>
      <c r="D372" s="614"/>
      <c r="E372" s="351">
        <v>0</v>
      </c>
      <c r="F372" s="351">
        <v>0</v>
      </c>
      <c r="G372" s="561"/>
      <c r="H372" s="431"/>
      <c r="I372" s="432"/>
      <c r="J372" s="432"/>
      <c r="K372" s="441"/>
      <c r="L372" s="434"/>
      <c r="M372" s="434"/>
      <c r="N372" s="433"/>
      <c r="O372" s="434"/>
      <c r="P372" s="434"/>
      <c r="Q372" s="435"/>
    </row>
    <row r="373" spans="1:22" s="314" customFormat="1" ht="21" customHeight="1" x14ac:dyDescent="0.15">
      <c r="A373" s="286"/>
      <c r="B373" s="286"/>
      <c r="C373" s="318"/>
      <c r="D373" s="614"/>
      <c r="E373" s="351">
        <v>0</v>
      </c>
      <c r="F373" s="351">
        <v>600</v>
      </c>
      <c r="G373" s="561" t="s">
        <v>488</v>
      </c>
      <c r="H373" s="431"/>
      <c r="I373" s="432"/>
      <c r="J373" s="432"/>
      <c r="K373" s="441"/>
      <c r="L373" s="434"/>
      <c r="M373" s="434"/>
      <c r="N373" s="433"/>
      <c r="O373" s="434"/>
      <c r="P373" s="434"/>
      <c r="Q373" s="443">
        <f>SUM(Q374:Q375)</f>
        <v>600000</v>
      </c>
      <c r="V373" s="314">
        <v>600000</v>
      </c>
    </row>
    <row r="374" spans="1:22" s="314" customFormat="1" ht="21" customHeight="1" x14ac:dyDescent="0.15">
      <c r="A374" s="286"/>
      <c r="B374" s="286"/>
      <c r="C374" s="318"/>
      <c r="D374" s="614"/>
      <c r="E374" s="351">
        <v>0</v>
      </c>
      <c r="F374" s="351">
        <v>0</v>
      </c>
      <c r="G374" s="561" t="s">
        <v>371</v>
      </c>
      <c r="H374" s="431">
        <v>50000</v>
      </c>
      <c r="I374" s="432" t="s">
        <v>8</v>
      </c>
      <c r="J374" s="432" t="s">
        <v>136</v>
      </c>
      <c r="K374" s="441">
        <v>4</v>
      </c>
      <c r="L374" s="434" t="s">
        <v>279</v>
      </c>
      <c r="M374" s="434"/>
      <c r="N374" s="433"/>
      <c r="O374" s="434"/>
      <c r="P374" s="434" t="s">
        <v>0</v>
      </c>
      <c r="Q374" s="435">
        <f>H374*K374</f>
        <v>200000</v>
      </c>
    </row>
    <row r="375" spans="1:22" s="314" customFormat="1" ht="21" customHeight="1" x14ac:dyDescent="0.15">
      <c r="A375" s="286"/>
      <c r="B375" s="286"/>
      <c r="C375" s="318"/>
      <c r="D375" s="614"/>
      <c r="E375" s="351">
        <v>0</v>
      </c>
      <c r="F375" s="351">
        <v>0</v>
      </c>
      <c r="G375" s="561" t="s">
        <v>372</v>
      </c>
      <c r="H375" s="431">
        <v>100000</v>
      </c>
      <c r="I375" s="432" t="s">
        <v>8</v>
      </c>
      <c r="J375" s="432" t="s">
        <v>136</v>
      </c>
      <c r="K375" s="441">
        <v>4</v>
      </c>
      <c r="L375" s="434" t="s">
        <v>279</v>
      </c>
      <c r="M375" s="434"/>
      <c r="N375" s="433"/>
      <c r="O375" s="434"/>
      <c r="P375" s="434" t="s">
        <v>0</v>
      </c>
      <c r="Q375" s="435">
        <f>H375*K375</f>
        <v>400000</v>
      </c>
    </row>
    <row r="376" spans="1:22" s="314" customFormat="1" ht="21" customHeight="1" x14ac:dyDescent="0.15">
      <c r="A376" s="286"/>
      <c r="B376" s="286"/>
      <c r="C376" s="318"/>
      <c r="D376" s="614"/>
      <c r="E376" s="351">
        <v>0</v>
      </c>
      <c r="F376" s="351">
        <v>0</v>
      </c>
      <c r="G376" s="561"/>
      <c r="H376" s="431"/>
      <c r="I376" s="432"/>
      <c r="J376" s="432"/>
      <c r="K376" s="441"/>
      <c r="L376" s="434"/>
      <c r="M376" s="434"/>
      <c r="N376" s="433"/>
      <c r="O376" s="434"/>
      <c r="P376" s="434"/>
      <c r="Q376" s="435"/>
    </row>
    <row r="377" spans="1:22" s="314" customFormat="1" ht="21" customHeight="1" x14ac:dyDescent="0.15">
      <c r="A377" s="286"/>
      <c r="B377" s="286"/>
      <c r="C377" s="318"/>
      <c r="D377" s="614"/>
      <c r="E377" s="351">
        <v>0</v>
      </c>
      <c r="F377" s="351">
        <v>700</v>
      </c>
      <c r="G377" s="561" t="s">
        <v>506</v>
      </c>
      <c r="H377" s="431"/>
      <c r="I377" s="432"/>
      <c r="J377" s="432"/>
      <c r="K377" s="441"/>
      <c r="L377" s="434"/>
      <c r="M377" s="434"/>
      <c r="N377" s="433"/>
      <c r="O377" s="434"/>
      <c r="P377" s="434"/>
      <c r="Q377" s="443">
        <f>SUM(Q378:Q380)</f>
        <v>700000</v>
      </c>
      <c r="V377" s="314">
        <v>700000</v>
      </c>
    </row>
    <row r="378" spans="1:22" s="314" customFormat="1" ht="21" customHeight="1" x14ac:dyDescent="0.15">
      <c r="A378" s="286"/>
      <c r="B378" s="286"/>
      <c r="C378" s="318"/>
      <c r="D378" s="614"/>
      <c r="E378" s="351">
        <v>0</v>
      </c>
      <c r="F378" s="351">
        <v>0</v>
      </c>
      <c r="G378" s="561" t="s">
        <v>489</v>
      </c>
      <c r="H378" s="431">
        <v>100000</v>
      </c>
      <c r="I378" s="432" t="s">
        <v>478</v>
      </c>
      <c r="J378" s="432" t="s">
        <v>479</v>
      </c>
      <c r="K378" s="441">
        <v>1</v>
      </c>
      <c r="L378" s="434" t="s">
        <v>480</v>
      </c>
      <c r="M378" s="434"/>
      <c r="N378" s="433"/>
      <c r="O378" s="434"/>
      <c r="P378" s="434" t="s">
        <v>481</v>
      </c>
      <c r="Q378" s="435">
        <f>H378*K378</f>
        <v>100000</v>
      </c>
    </row>
    <row r="379" spans="1:22" s="314" customFormat="1" ht="21" customHeight="1" x14ac:dyDescent="0.15">
      <c r="A379" s="286"/>
      <c r="B379" s="286"/>
      <c r="C379" s="318"/>
      <c r="D379" s="614"/>
      <c r="E379" s="351">
        <v>0</v>
      </c>
      <c r="F379" s="351">
        <v>0</v>
      </c>
      <c r="G379" s="561" t="s">
        <v>490</v>
      </c>
      <c r="H379" s="431">
        <v>100000</v>
      </c>
      <c r="I379" s="432" t="s">
        <v>478</v>
      </c>
      <c r="J379" s="432" t="s">
        <v>479</v>
      </c>
      <c r="K379" s="441">
        <v>4</v>
      </c>
      <c r="L379" s="434" t="s">
        <v>480</v>
      </c>
      <c r="M379" s="434"/>
      <c r="N379" s="433"/>
      <c r="O379" s="434"/>
      <c r="P379" s="434" t="s">
        <v>481</v>
      </c>
      <c r="Q379" s="435">
        <f>H379*K379</f>
        <v>400000</v>
      </c>
    </row>
    <row r="380" spans="1:22" s="314" customFormat="1" ht="21" customHeight="1" x14ac:dyDescent="0.15">
      <c r="A380" s="286"/>
      <c r="B380" s="286"/>
      <c r="C380" s="318"/>
      <c r="D380" s="614"/>
      <c r="E380" s="351">
        <v>0</v>
      </c>
      <c r="F380" s="351">
        <v>0</v>
      </c>
      <c r="G380" s="561" t="s">
        <v>491</v>
      </c>
      <c r="H380" s="431">
        <v>100000</v>
      </c>
      <c r="I380" s="432" t="s">
        <v>478</v>
      </c>
      <c r="J380" s="432" t="s">
        <v>479</v>
      </c>
      <c r="K380" s="441">
        <v>2</v>
      </c>
      <c r="L380" s="434" t="s">
        <v>480</v>
      </c>
      <c r="M380" s="432"/>
      <c r="N380" s="433"/>
      <c r="O380" s="434"/>
      <c r="P380" s="434" t="s">
        <v>481</v>
      </c>
      <c r="Q380" s="435">
        <f>H380*K380</f>
        <v>200000</v>
      </c>
    </row>
    <row r="381" spans="1:22" s="314" customFormat="1" ht="21" customHeight="1" x14ac:dyDescent="0.15">
      <c r="A381" s="286"/>
      <c r="B381" s="286"/>
      <c r="C381" s="318"/>
      <c r="D381" s="614"/>
      <c r="E381" s="351">
        <v>0</v>
      </c>
      <c r="F381" s="351">
        <v>0</v>
      </c>
      <c r="G381" s="561"/>
      <c r="H381" s="431"/>
      <c r="I381" s="432"/>
      <c r="J381" s="432"/>
      <c r="K381" s="441"/>
      <c r="L381" s="434"/>
      <c r="M381" s="434"/>
      <c r="N381" s="433"/>
      <c r="O381" s="434"/>
      <c r="P381" s="434"/>
      <c r="Q381" s="443"/>
    </row>
    <row r="382" spans="1:22" s="314" customFormat="1" ht="21" customHeight="1" x14ac:dyDescent="0.15">
      <c r="A382" s="286"/>
      <c r="B382" s="286"/>
      <c r="C382" s="318"/>
      <c r="D382" s="614"/>
      <c r="E382" s="351">
        <v>0</v>
      </c>
      <c r="F382" s="351">
        <v>2000</v>
      </c>
      <c r="G382" s="561" t="s">
        <v>507</v>
      </c>
      <c r="H382" s="431"/>
      <c r="I382" s="432"/>
      <c r="J382" s="432"/>
      <c r="K382" s="441"/>
      <c r="L382" s="434"/>
      <c r="M382" s="432"/>
      <c r="N382" s="433"/>
      <c r="O382" s="434"/>
      <c r="P382" s="434"/>
      <c r="Q382" s="443">
        <f>SUM(Q383)</f>
        <v>2000000</v>
      </c>
      <c r="V382" s="314">
        <v>2000000</v>
      </c>
    </row>
    <row r="383" spans="1:22" s="314" customFormat="1" ht="21" customHeight="1" x14ac:dyDescent="0.15">
      <c r="A383" s="286"/>
      <c r="B383" s="286"/>
      <c r="C383" s="318"/>
      <c r="D383" s="614"/>
      <c r="E383" s="351">
        <v>0</v>
      </c>
      <c r="F383" s="351">
        <v>0</v>
      </c>
      <c r="G383" s="561" t="s">
        <v>477</v>
      </c>
      <c r="H383" s="431">
        <v>50000</v>
      </c>
      <c r="I383" s="432" t="s">
        <v>478</v>
      </c>
      <c r="J383" s="432" t="s">
        <v>479</v>
      </c>
      <c r="K383" s="441">
        <v>40</v>
      </c>
      <c r="L383" s="434" t="s">
        <v>492</v>
      </c>
      <c r="M383" s="432"/>
      <c r="N383" s="433"/>
      <c r="O383" s="434"/>
      <c r="P383" s="434" t="s">
        <v>481</v>
      </c>
      <c r="Q383" s="435">
        <f>H383*K383</f>
        <v>2000000</v>
      </c>
    </row>
    <row r="384" spans="1:22" s="314" customFormat="1" ht="21" customHeight="1" x14ac:dyDescent="0.15">
      <c r="A384" s="286"/>
      <c r="B384" s="286"/>
      <c r="C384" s="318"/>
      <c r="D384" s="614"/>
      <c r="E384" s="351">
        <v>0</v>
      </c>
      <c r="F384" s="351">
        <v>0</v>
      </c>
      <c r="G384" s="561"/>
      <c r="H384" s="431"/>
      <c r="I384" s="432"/>
      <c r="J384" s="432"/>
      <c r="K384" s="441"/>
      <c r="L384" s="434"/>
      <c r="M384" s="434"/>
      <c r="N384" s="433"/>
      <c r="O384" s="434"/>
      <c r="P384" s="434"/>
      <c r="Q384" s="443"/>
    </row>
    <row r="385" spans="1:22" s="314" customFormat="1" ht="21" customHeight="1" x14ac:dyDescent="0.15">
      <c r="A385" s="286"/>
      <c r="B385" s="286"/>
      <c r="C385" s="318"/>
      <c r="D385" s="614"/>
      <c r="E385" s="351">
        <v>0</v>
      </c>
      <c r="F385" s="351">
        <v>1000</v>
      </c>
      <c r="G385" s="561" t="s">
        <v>508</v>
      </c>
      <c r="H385" s="431"/>
      <c r="I385" s="432"/>
      <c r="J385" s="432"/>
      <c r="K385" s="441"/>
      <c r="L385" s="434"/>
      <c r="M385" s="434"/>
      <c r="N385" s="433"/>
      <c r="O385" s="434"/>
      <c r="P385" s="434"/>
      <c r="Q385" s="443">
        <f>SUM(Q386:Q387)</f>
        <v>1000000</v>
      </c>
      <c r="V385" s="314">
        <v>1000000</v>
      </c>
    </row>
    <row r="386" spans="1:22" s="314" customFormat="1" ht="21" customHeight="1" x14ac:dyDescent="0.15">
      <c r="A386" s="286"/>
      <c r="B386" s="286"/>
      <c r="C386" s="318"/>
      <c r="D386" s="614"/>
      <c r="E386" s="351">
        <v>0</v>
      </c>
      <c r="F386" s="351">
        <v>0</v>
      </c>
      <c r="G386" s="561" t="s">
        <v>493</v>
      </c>
      <c r="H386" s="431">
        <v>800000</v>
      </c>
      <c r="I386" s="432" t="s">
        <v>478</v>
      </c>
      <c r="J386" s="432" t="s">
        <v>479</v>
      </c>
      <c r="K386" s="441">
        <v>1</v>
      </c>
      <c r="L386" s="434" t="s">
        <v>480</v>
      </c>
      <c r="M386" s="434"/>
      <c r="N386" s="433"/>
      <c r="O386" s="434"/>
      <c r="P386" s="434" t="s">
        <v>481</v>
      </c>
      <c r="Q386" s="435">
        <f>H386*K386</f>
        <v>800000</v>
      </c>
    </row>
    <row r="387" spans="1:22" s="314" customFormat="1" ht="21" customHeight="1" x14ac:dyDescent="0.15">
      <c r="A387" s="286"/>
      <c r="B387" s="286"/>
      <c r="C387" s="318"/>
      <c r="D387" s="614"/>
      <c r="E387" s="351">
        <v>0</v>
      </c>
      <c r="F387" s="351">
        <v>0</v>
      </c>
      <c r="G387" s="561" t="s">
        <v>494</v>
      </c>
      <c r="H387" s="431">
        <v>200000</v>
      </c>
      <c r="I387" s="432" t="s">
        <v>478</v>
      </c>
      <c r="J387" s="432" t="s">
        <v>479</v>
      </c>
      <c r="K387" s="441">
        <v>1</v>
      </c>
      <c r="L387" s="434" t="s">
        <v>480</v>
      </c>
      <c r="M387" s="434"/>
      <c r="N387" s="433"/>
      <c r="O387" s="434"/>
      <c r="P387" s="434" t="s">
        <v>481</v>
      </c>
      <c r="Q387" s="435">
        <f>H387*K387</f>
        <v>200000</v>
      </c>
    </row>
    <row r="388" spans="1:22" s="314" customFormat="1" ht="21" customHeight="1" x14ac:dyDescent="0.15">
      <c r="A388" s="286"/>
      <c r="B388" s="286"/>
      <c r="C388" s="318"/>
      <c r="D388" s="614"/>
      <c r="E388" s="351">
        <v>0</v>
      </c>
      <c r="F388" s="351">
        <v>0</v>
      </c>
      <c r="G388" s="561"/>
      <c r="H388" s="431"/>
      <c r="I388" s="432"/>
      <c r="J388" s="432"/>
      <c r="K388" s="441"/>
      <c r="L388" s="434"/>
      <c r="M388" s="434"/>
      <c r="N388" s="433"/>
      <c r="O388" s="434"/>
      <c r="P388" s="434"/>
      <c r="Q388" s="443"/>
    </row>
    <row r="389" spans="1:22" s="314" customFormat="1" ht="21" customHeight="1" x14ac:dyDescent="0.15">
      <c r="A389" s="286"/>
      <c r="B389" s="286"/>
      <c r="C389" s="318"/>
      <c r="D389" s="614"/>
      <c r="E389" s="351">
        <v>0</v>
      </c>
      <c r="F389" s="351">
        <v>6000</v>
      </c>
      <c r="G389" s="561" t="s">
        <v>509</v>
      </c>
      <c r="H389" s="431"/>
      <c r="I389" s="432"/>
      <c r="J389" s="432"/>
      <c r="K389" s="441"/>
      <c r="L389" s="434"/>
      <c r="M389" s="434"/>
      <c r="N389" s="433"/>
      <c r="O389" s="434"/>
      <c r="P389" s="434"/>
      <c r="Q389" s="443">
        <f>SUM(Q390:Q392)</f>
        <v>6000000</v>
      </c>
      <c r="V389" s="314">
        <v>6000000</v>
      </c>
    </row>
    <row r="390" spans="1:22" s="314" customFormat="1" ht="21" customHeight="1" x14ac:dyDescent="0.15">
      <c r="A390" s="286"/>
      <c r="B390" s="286"/>
      <c r="C390" s="318"/>
      <c r="D390" s="614"/>
      <c r="E390" s="351">
        <v>0</v>
      </c>
      <c r="F390" s="351">
        <v>0</v>
      </c>
      <c r="G390" s="561" t="s">
        <v>482</v>
      </c>
      <c r="H390" s="431">
        <v>50000</v>
      </c>
      <c r="I390" s="432" t="s">
        <v>478</v>
      </c>
      <c r="J390" s="432" t="s">
        <v>479</v>
      </c>
      <c r="K390" s="441">
        <v>2</v>
      </c>
      <c r="L390" s="434" t="s">
        <v>495</v>
      </c>
      <c r="M390" s="434"/>
      <c r="N390" s="433"/>
      <c r="O390" s="434"/>
      <c r="P390" s="434" t="s">
        <v>481</v>
      </c>
      <c r="Q390" s="435">
        <f t="shared" ref="Q390:Q392" si="9">H390*K390</f>
        <v>100000</v>
      </c>
    </row>
    <row r="391" spans="1:22" s="211" customFormat="1" ht="21" customHeight="1" x14ac:dyDescent="0.15">
      <c r="A391" s="286"/>
      <c r="B391" s="286"/>
      <c r="C391" s="318"/>
      <c r="D391" s="614"/>
      <c r="E391" s="351">
        <v>0</v>
      </c>
      <c r="F391" s="351">
        <v>0</v>
      </c>
      <c r="G391" s="561" t="s">
        <v>496</v>
      </c>
      <c r="H391" s="431">
        <v>30000</v>
      </c>
      <c r="I391" s="432" t="s">
        <v>478</v>
      </c>
      <c r="J391" s="432" t="s">
        <v>479</v>
      </c>
      <c r="K391" s="441">
        <v>20</v>
      </c>
      <c r="L391" s="434" t="s">
        <v>492</v>
      </c>
      <c r="M391" s="434"/>
      <c r="N391" s="433"/>
      <c r="O391" s="434"/>
      <c r="P391" s="434" t="s">
        <v>481</v>
      </c>
      <c r="Q391" s="435">
        <f t="shared" si="9"/>
        <v>600000</v>
      </c>
    </row>
    <row r="392" spans="1:22" s="211" customFormat="1" ht="21" customHeight="1" x14ac:dyDescent="0.15">
      <c r="A392" s="286"/>
      <c r="B392" s="286"/>
      <c r="C392" s="318"/>
      <c r="D392" s="614"/>
      <c r="E392" s="351">
        <v>0</v>
      </c>
      <c r="F392" s="351">
        <v>0</v>
      </c>
      <c r="G392" s="561" t="s">
        <v>477</v>
      </c>
      <c r="H392" s="431">
        <v>5300000</v>
      </c>
      <c r="I392" s="432" t="s">
        <v>478</v>
      </c>
      <c r="J392" s="432" t="s">
        <v>479</v>
      </c>
      <c r="K392" s="441">
        <v>1</v>
      </c>
      <c r="L392" s="434" t="s">
        <v>480</v>
      </c>
      <c r="M392" s="434"/>
      <c r="N392" s="433"/>
      <c r="O392" s="434"/>
      <c r="P392" s="434" t="s">
        <v>481</v>
      </c>
      <c r="Q392" s="435">
        <f t="shared" si="9"/>
        <v>5300000</v>
      </c>
    </row>
    <row r="393" spans="1:22" s="211" customFormat="1" ht="21" customHeight="1" x14ac:dyDescent="0.15">
      <c r="A393" s="286"/>
      <c r="B393" s="286"/>
      <c r="C393" s="318"/>
      <c r="D393" s="614"/>
      <c r="E393" s="351">
        <v>0</v>
      </c>
      <c r="F393" s="351">
        <v>0</v>
      </c>
      <c r="G393" s="561"/>
      <c r="H393" s="431"/>
      <c r="I393" s="432"/>
      <c r="J393" s="432"/>
      <c r="K393" s="441"/>
      <c r="L393" s="434"/>
      <c r="M393" s="434"/>
      <c r="N393" s="433"/>
      <c r="O393" s="434"/>
      <c r="P393" s="434"/>
      <c r="Q393" s="435"/>
    </row>
    <row r="394" spans="1:22" s="211" customFormat="1" ht="21" customHeight="1" x14ac:dyDescent="0.15">
      <c r="A394" s="286"/>
      <c r="B394" s="286"/>
      <c r="C394" s="318"/>
      <c r="D394" s="614"/>
      <c r="E394" s="351">
        <v>0</v>
      </c>
      <c r="F394" s="351">
        <v>2000</v>
      </c>
      <c r="G394" s="561" t="s">
        <v>510</v>
      </c>
      <c r="H394" s="431"/>
      <c r="I394" s="432"/>
      <c r="J394" s="432"/>
      <c r="K394" s="441"/>
      <c r="L394" s="434"/>
      <c r="M394" s="434"/>
      <c r="N394" s="433"/>
      <c r="O394" s="434"/>
      <c r="P394" s="434"/>
      <c r="Q394" s="443">
        <f>SUM(Q395:Q397)</f>
        <v>2000000</v>
      </c>
      <c r="V394" s="211">
        <v>2000000</v>
      </c>
    </row>
    <row r="395" spans="1:22" s="211" customFormat="1" ht="21" customHeight="1" x14ac:dyDescent="0.15">
      <c r="A395" s="286"/>
      <c r="B395" s="286"/>
      <c r="C395" s="318"/>
      <c r="D395" s="614"/>
      <c r="E395" s="351">
        <v>0</v>
      </c>
      <c r="F395" s="351">
        <v>0</v>
      </c>
      <c r="G395" s="561" t="s">
        <v>497</v>
      </c>
      <c r="H395" s="431">
        <v>100000</v>
      </c>
      <c r="I395" s="432" t="s">
        <v>478</v>
      </c>
      <c r="J395" s="432" t="s">
        <v>479</v>
      </c>
      <c r="K395" s="441">
        <v>4</v>
      </c>
      <c r="L395" s="434" t="s">
        <v>480</v>
      </c>
      <c r="M395" s="434"/>
      <c r="N395" s="433"/>
      <c r="O395" s="434"/>
      <c r="P395" s="434" t="s">
        <v>481</v>
      </c>
      <c r="Q395" s="435">
        <f>H395*K395</f>
        <v>400000</v>
      </c>
    </row>
    <row r="396" spans="1:22" s="211" customFormat="1" ht="21" customHeight="1" x14ac:dyDescent="0.15">
      <c r="A396" s="286"/>
      <c r="B396" s="286"/>
      <c r="C396" s="318"/>
      <c r="D396" s="614"/>
      <c r="E396" s="351">
        <v>0</v>
      </c>
      <c r="F396" s="351">
        <v>0</v>
      </c>
      <c r="G396" s="561" t="s">
        <v>498</v>
      </c>
      <c r="H396" s="431">
        <v>300000</v>
      </c>
      <c r="I396" s="432" t="s">
        <v>478</v>
      </c>
      <c r="J396" s="432" t="s">
        <v>479</v>
      </c>
      <c r="K396" s="441">
        <v>2</v>
      </c>
      <c r="L396" s="434" t="s">
        <v>480</v>
      </c>
      <c r="M396" s="434"/>
      <c r="N396" s="433"/>
      <c r="O396" s="434"/>
      <c r="P396" s="434" t="s">
        <v>481</v>
      </c>
      <c r="Q396" s="435">
        <f>H396*K396</f>
        <v>600000</v>
      </c>
    </row>
    <row r="397" spans="1:22" s="211" customFormat="1" ht="21" customHeight="1" x14ac:dyDescent="0.15">
      <c r="A397" s="286"/>
      <c r="B397" s="286"/>
      <c r="C397" s="318"/>
      <c r="D397" s="614"/>
      <c r="E397" s="351">
        <v>0</v>
      </c>
      <c r="F397" s="351">
        <v>0</v>
      </c>
      <c r="G397" s="561" t="s">
        <v>477</v>
      </c>
      <c r="H397" s="431">
        <v>1000000</v>
      </c>
      <c r="I397" s="432" t="s">
        <v>478</v>
      </c>
      <c r="J397" s="432" t="s">
        <v>479</v>
      </c>
      <c r="K397" s="441">
        <v>1</v>
      </c>
      <c r="L397" s="434" t="s">
        <v>480</v>
      </c>
      <c r="M397" s="434"/>
      <c r="N397" s="433"/>
      <c r="O397" s="434"/>
      <c r="P397" s="434" t="s">
        <v>481</v>
      </c>
      <c r="Q397" s="435">
        <f>H397*K397</f>
        <v>1000000</v>
      </c>
    </row>
    <row r="398" spans="1:22" s="211" customFormat="1" ht="21" customHeight="1" x14ac:dyDescent="0.15">
      <c r="A398" s="286"/>
      <c r="B398" s="286"/>
      <c r="C398" s="318"/>
      <c r="D398" s="614"/>
      <c r="E398" s="351">
        <v>0</v>
      </c>
      <c r="F398" s="351">
        <v>0</v>
      </c>
      <c r="G398" s="561"/>
      <c r="H398" s="431"/>
      <c r="I398" s="432"/>
      <c r="J398" s="432"/>
      <c r="K398" s="441"/>
      <c r="L398" s="434"/>
      <c r="M398" s="434"/>
      <c r="N398" s="433"/>
      <c r="O398" s="434"/>
      <c r="P398" s="434"/>
      <c r="Q398" s="443"/>
    </row>
    <row r="399" spans="1:22" s="211" customFormat="1" ht="21" customHeight="1" x14ac:dyDescent="0.15">
      <c r="A399" s="286"/>
      <c r="B399" s="286"/>
      <c r="C399" s="318"/>
      <c r="D399" s="614"/>
      <c r="E399" s="351">
        <v>0</v>
      </c>
      <c r="F399" s="351">
        <v>1200</v>
      </c>
      <c r="G399" s="561" t="s">
        <v>499</v>
      </c>
      <c r="H399" s="431"/>
      <c r="I399" s="432"/>
      <c r="J399" s="432"/>
      <c r="K399" s="441"/>
      <c r="L399" s="434"/>
      <c r="M399" s="432"/>
      <c r="N399" s="433"/>
      <c r="O399" s="434"/>
      <c r="P399" s="434"/>
      <c r="Q399" s="443">
        <f>SUM(Q400)</f>
        <v>1200000</v>
      </c>
      <c r="V399" s="211">
        <v>1200000</v>
      </c>
    </row>
    <row r="400" spans="1:22" s="211" customFormat="1" ht="21" customHeight="1" x14ac:dyDescent="0.15">
      <c r="A400" s="286"/>
      <c r="B400" s="286"/>
      <c r="C400" s="318"/>
      <c r="D400" s="614"/>
      <c r="E400" s="351">
        <v>0</v>
      </c>
      <c r="F400" s="351">
        <v>0</v>
      </c>
      <c r="G400" s="561" t="s">
        <v>477</v>
      </c>
      <c r="H400" s="431">
        <v>400000</v>
      </c>
      <c r="I400" s="432" t="s">
        <v>478</v>
      </c>
      <c r="J400" s="432" t="s">
        <v>479</v>
      </c>
      <c r="K400" s="441">
        <v>3</v>
      </c>
      <c r="L400" s="434" t="s">
        <v>480</v>
      </c>
      <c r="M400" s="432"/>
      <c r="N400" s="433"/>
      <c r="O400" s="434"/>
      <c r="P400" s="434" t="s">
        <v>481</v>
      </c>
      <c r="Q400" s="435">
        <f>H400*K400</f>
        <v>1200000</v>
      </c>
    </row>
    <row r="401" spans="1:22" s="211" customFormat="1" ht="21" customHeight="1" x14ac:dyDescent="0.15">
      <c r="A401" s="286"/>
      <c r="B401" s="286"/>
      <c r="C401" s="318"/>
      <c r="D401" s="614"/>
      <c r="E401" s="351">
        <v>0</v>
      </c>
      <c r="F401" s="351">
        <v>0</v>
      </c>
      <c r="G401" s="561"/>
      <c r="H401" s="431"/>
      <c r="I401" s="432"/>
      <c r="J401" s="432"/>
      <c r="K401" s="441"/>
      <c r="L401" s="434"/>
      <c r="M401" s="434"/>
      <c r="N401" s="433"/>
      <c r="O401" s="434"/>
      <c r="P401" s="434"/>
      <c r="Q401" s="435"/>
    </row>
    <row r="402" spans="1:22" s="211" customFormat="1" ht="21" customHeight="1" x14ac:dyDescent="0.15">
      <c r="A402" s="286"/>
      <c r="B402" s="286"/>
      <c r="C402" s="318"/>
      <c r="D402" s="614"/>
      <c r="E402" s="351">
        <v>0</v>
      </c>
      <c r="F402" s="351">
        <v>800</v>
      </c>
      <c r="G402" s="561" t="s">
        <v>511</v>
      </c>
      <c r="H402" s="431"/>
      <c r="I402" s="432"/>
      <c r="J402" s="432"/>
      <c r="K402" s="441"/>
      <c r="L402" s="434"/>
      <c r="M402" s="434"/>
      <c r="N402" s="433"/>
      <c r="O402" s="434"/>
      <c r="P402" s="434"/>
      <c r="Q402" s="443">
        <f>SUM(Q403:Q403)</f>
        <v>800000</v>
      </c>
      <c r="V402" s="211">
        <v>800000</v>
      </c>
    </row>
    <row r="403" spans="1:22" s="211" customFormat="1" ht="21" customHeight="1" x14ac:dyDescent="0.15">
      <c r="A403" s="286"/>
      <c r="B403" s="286"/>
      <c r="C403" s="318"/>
      <c r="D403" s="614"/>
      <c r="E403" s="351">
        <v>0</v>
      </c>
      <c r="F403" s="351">
        <v>0</v>
      </c>
      <c r="G403" s="561" t="s">
        <v>477</v>
      </c>
      <c r="H403" s="431">
        <v>200000</v>
      </c>
      <c r="I403" s="432" t="s">
        <v>478</v>
      </c>
      <c r="J403" s="432" t="s">
        <v>479</v>
      </c>
      <c r="K403" s="441">
        <v>4</v>
      </c>
      <c r="L403" s="434" t="s">
        <v>480</v>
      </c>
      <c r="M403" s="434"/>
      <c r="N403" s="433"/>
      <c r="O403" s="434"/>
      <c r="P403" s="434" t="s">
        <v>481</v>
      </c>
      <c r="Q403" s="435">
        <f>H403*K403</f>
        <v>800000</v>
      </c>
    </row>
    <row r="404" spans="1:22" s="211" customFormat="1" ht="21" customHeight="1" x14ac:dyDescent="0.15">
      <c r="A404" s="286"/>
      <c r="B404" s="286"/>
      <c r="C404" s="318"/>
      <c r="D404" s="614"/>
      <c r="E404" s="351">
        <v>0</v>
      </c>
      <c r="F404" s="351">
        <v>0</v>
      </c>
      <c r="G404" s="561"/>
      <c r="H404" s="431"/>
      <c r="I404" s="432"/>
      <c r="J404" s="432"/>
      <c r="K404" s="441"/>
      <c r="L404" s="434"/>
      <c r="M404" s="434"/>
      <c r="N404" s="433"/>
      <c r="O404" s="434"/>
      <c r="P404" s="434"/>
      <c r="Q404" s="435"/>
    </row>
    <row r="405" spans="1:22" s="211" customFormat="1" ht="21" customHeight="1" x14ac:dyDescent="0.15">
      <c r="A405" s="286"/>
      <c r="B405" s="286"/>
      <c r="C405" s="318"/>
      <c r="D405" s="614"/>
      <c r="E405" s="351">
        <v>0</v>
      </c>
      <c r="F405" s="351">
        <v>9900</v>
      </c>
      <c r="G405" s="561" t="s">
        <v>512</v>
      </c>
      <c r="H405" s="431"/>
      <c r="I405" s="432"/>
      <c r="J405" s="432"/>
      <c r="K405" s="441"/>
      <c r="L405" s="434"/>
      <c r="M405" s="432"/>
      <c r="N405" s="433"/>
      <c r="O405" s="434"/>
      <c r="P405" s="434"/>
      <c r="Q405" s="443">
        <f>SUM(Q406:Q408)</f>
        <v>9900000</v>
      </c>
      <c r="V405" s="211">
        <v>9900000</v>
      </c>
    </row>
    <row r="406" spans="1:22" s="211" customFormat="1" ht="21" customHeight="1" x14ac:dyDescent="0.15">
      <c r="A406" s="286"/>
      <c r="B406" s="286"/>
      <c r="C406" s="318"/>
      <c r="D406" s="614"/>
      <c r="E406" s="351">
        <v>0</v>
      </c>
      <c r="F406" s="351">
        <v>0</v>
      </c>
      <c r="G406" s="561" t="s">
        <v>500</v>
      </c>
      <c r="H406" s="431">
        <v>50000</v>
      </c>
      <c r="I406" s="432" t="s">
        <v>478</v>
      </c>
      <c r="J406" s="432" t="s">
        <v>479</v>
      </c>
      <c r="K406" s="441">
        <v>15</v>
      </c>
      <c r="L406" s="434" t="s">
        <v>492</v>
      </c>
      <c r="M406" s="432" t="s">
        <v>479</v>
      </c>
      <c r="N406" s="433">
        <v>12</v>
      </c>
      <c r="O406" s="434" t="s">
        <v>480</v>
      </c>
      <c r="P406" s="434" t="s">
        <v>481</v>
      </c>
      <c r="Q406" s="435">
        <f>H406*K406*N406</f>
        <v>9000000</v>
      </c>
    </row>
    <row r="407" spans="1:22" s="211" customFormat="1" ht="21" customHeight="1" x14ac:dyDescent="0.15">
      <c r="A407" s="286"/>
      <c r="B407" s="286"/>
      <c r="C407" s="318"/>
      <c r="D407" s="614"/>
      <c r="E407" s="351">
        <v>0</v>
      </c>
      <c r="F407" s="351">
        <v>0</v>
      </c>
      <c r="G407" s="561" t="s">
        <v>501</v>
      </c>
      <c r="H407" s="431">
        <v>20000</v>
      </c>
      <c r="I407" s="432" t="s">
        <v>478</v>
      </c>
      <c r="J407" s="432" t="s">
        <v>479</v>
      </c>
      <c r="K407" s="441">
        <v>15</v>
      </c>
      <c r="L407" s="434" t="s">
        <v>492</v>
      </c>
      <c r="M407" s="432" t="s">
        <v>479</v>
      </c>
      <c r="N407" s="433">
        <v>2</v>
      </c>
      <c r="O407" s="434" t="s">
        <v>480</v>
      </c>
      <c r="P407" s="434" t="s">
        <v>481</v>
      </c>
      <c r="Q407" s="435">
        <f>H407*K407*N407</f>
        <v>600000</v>
      </c>
    </row>
    <row r="408" spans="1:22" s="211" customFormat="1" ht="21" customHeight="1" x14ac:dyDescent="0.15">
      <c r="A408" s="286"/>
      <c r="B408" s="286"/>
      <c r="C408" s="318"/>
      <c r="D408" s="614"/>
      <c r="E408" s="351">
        <v>0</v>
      </c>
      <c r="F408" s="351">
        <v>0</v>
      </c>
      <c r="G408" s="561" t="s">
        <v>502</v>
      </c>
      <c r="H408" s="431">
        <v>10000</v>
      </c>
      <c r="I408" s="432" t="s">
        <v>478</v>
      </c>
      <c r="J408" s="432" t="s">
        <v>479</v>
      </c>
      <c r="K408" s="441">
        <v>30</v>
      </c>
      <c r="L408" s="434" t="s">
        <v>492</v>
      </c>
      <c r="M408" s="432" t="s">
        <v>479</v>
      </c>
      <c r="N408" s="433">
        <v>1</v>
      </c>
      <c r="O408" s="434" t="s">
        <v>480</v>
      </c>
      <c r="P408" s="434" t="s">
        <v>481</v>
      </c>
      <c r="Q408" s="435">
        <f>H408*K408*N408</f>
        <v>300000</v>
      </c>
    </row>
    <row r="409" spans="1:22" s="211" customFormat="1" ht="21" customHeight="1" x14ac:dyDescent="0.15">
      <c r="A409" s="286"/>
      <c r="B409" s="286"/>
      <c r="C409" s="318"/>
      <c r="D409" s="614"/>
      <c r="E409" s="351">
        <v>0</v>
      </c>
      <c r="F409" s="351">
        <v>0</v>
      </c>
      <c r="G409" s="561"/>
      <c r="H409" s="431"/>
      <c r="I409" s="432"/>
      <c r="J409" s="432"/>
      <c r="K409" s="441"/>
      <c r="L409" s="434"/>
      <c r="M409" s="434"/>
      <c r="N409" s="433"/>
      <c r="O409" s="434"/>
      <c r="P409" s="434"/>
      <c r="Q409" s="435"/>
    </row>
    <row r="410" spans="1:22" s="211" customFormat="1" ht="21" customHeight="1" x14ac:dyDescent="0.15">
      <c r="A410" s="286"/>
      <c r="B410" s="286"/>
      <c r="C410" s="318"/>
      <c r="D410" s="614"/>
      <c r="E410" s="351">
        <v>0</v>
      </c>
      <c r="F410" s="351">
        <v>10000</v>
      </c>
      <c r="G410" s="561" t="s">
        <v>513</v>
      </c>
      <c r="H410" s="431"/>
      <c r="I410" s="432"/>
      <c r="J410" s="432"/>
      <c r="K410" s="441"/>
      <c r="L410" s="434"/>
      <c r="M410" s="434"/>
      <c r="N410" s="433"/>
      <c r="O410" s="434"/>
      <c r="P410" s="434"/>
      <c r="Q410" s="443">
        <f>SUM(Q411:Q413)</f>
        <v>10000000</v>
      </c>
      <c r="V410" s="211">
        <v>10000000</v>
      </c>
    </row>
    <row r="411" spans="1:22" s="211" customFormat="1" ht="21" customHeight="1" x14ac:dyDescent="0.15">
      <c r="A411" s="286"/>
      <c r="B411" s="286"/>
      <c r="C411" s="318"/>
      <c r="D411" s="614"/>
      <c r="E411" s="351">
        <v>0</v>
      </c>
      <c r="F411" s="351">
        <v>0</v>
      </c>
      <c r="G411" s="561" t="s">
        <v>482</v>
      </c>
      <c r="H411" s="431">
        <v>50000</v>
      </c>
      <c r="I411" s="432" t="s">
        <v>478</v>
      </c>
      <c r="J411" s="432" t="s">
        <v>479</v>
      </c>
      <c r="K411" s="441">
        <v>4</v>
      </c>
      <c r="L411" s="434" t="s">
        <v>480</v>
      </c>
      <c r="M411" s="434"/>
      <c r="N411" s="433"/>
      <c r="O411" s="434"/>
      <c r="P411" s="434" t="s">
        <v>481</v>
      </c>
      <c r="Q411" s="435">
        <f>H411*K411</f>
        <v>200000</v>
      </c>
    </row>
    <row r="412" spans="1:22" s="211" customFormat="1" ht="21" customHeight="1" x14ac:dyDescent="0.15">
      <c r="A412" s="286"/>
      <c r="B412" s="286"/>
      <c r="C412" s="318"/>
      <c r="D412" s="614"/>
      <c r="E412" s="351">
        <v>0</v>
      </c>
      <c r="F412" s="351">
        <v>0</v>
      </c>
      <c r="G412" s="561" t="s">
        <v>477</v>
      </c>
      <c r="H412" s="431">
        <v>2350000</v>
      </c>
      <c r="I412" s="432" t="s">
        <v>478</v>
      </c>
      <c r="J412" s="432" t="s">
        <v>479</v>
      </c>
      <c r="K412" s="441">
        <v>4</v>
      </c>
      <c r="L412" s="434" t="s">
        <v>480</v>
      </c>
      <c r="M412" s="434"/>
      <c r="N412" s="433"/>
      <c r="O412" s="434"/>
      <c r="P412" s="434" t="s">
        <v>481</v>
      </c>
      <c r="Q412" s="435">
        <f>H412*K412</f>
        <v>9400000</v>
      </c>
    </row>
    <row r="413" spans="1:22" s="211" customFormat="1" ht="21" customHeight="1" x14ac:dyDescent="0.15">
      <c r="A413" s="286"/>
      <c r="B413" s="286"/>
      <c r="C413" s="318"/>
      <c r="D413" s="614"/>
      <c r="E413" s="351">
        <v>0</v>
      </c>
      <c r="F413" s="351">
        <v>0</v>
      </c>
      <c r="G413" s="561" t="s">
        <v>503</v>
      </c>
      <c r="H413" s="431">
        <v>100000</v>
      </c>
      <c r="I413" s="432" t="s">
        <v>478</v>
      </c>
      <c r="J413" s="432" t="s">
        <v>479</v>
      </c>
      <c r="K413" s="441">
        <v>4</v>
      </c>
      <c r="L413" s="434" t="s">
        <v>480</v>
      </c>
      <c r="M413" s="434"/>
      <c r="N413" s="433"/>
      <c r="O413" s="434"/>
      <c r="P413" s="434" t="s">
        <v>481</v>
      </c>
      <c r="Q413" s="435">
        <f>H413*K413</f>
        <v>400000</v>
      </c>
    </row>
    <row r="414" spans="1:22" s="211" customFormat="1" ht="21" customHeight="1" x14ac:dyDescent="0.15">
      <c r="A414" s="286"/>
      <c r="B414" s="286"/>
      <c r="C414" s="318"/>
      <c r="D414" s="614"/>
      <c r="E414" s="351">
        <v>0</v>
      </c>
      <c r="F414" s="351">
        <v>0</v>
      </c>
      <c r="G414" s="561"/>
      <c r="H414" s="431"/>
      <c r="I414" s="432"/>
      <c r="J414" s="432"/>
      <c r="K414" s="441"/>
      <c r="L414" s="434"/>
      <c r="M414" s="432"/>
      <c r="N414" s="433"/>
      <c r="O414" s="434"/>
      <c r="P414" s="434"/>
      <c r="Q414" s="435"/>
    </row>
    <row r="415" spans="1:22" s="211" customFormat="1" ht="21" customHeight="1" x14ac:dyDescent="0.15">
      <c r="A415" s="286"/>
      <c r="B415" s="286"/>
      <c r="C415" s="318"/>
      <c r="D415" s="614"/>
      <c r="E415" s="351">
        <v>5200</v>
      </c>
      <c r="F415" s="351">
        <v>2800</v>
      </c>
      <c r="G415" s="502" t="s">
        <v>514</v>
      </c>
      <c r="H415" s="532"/>
      <c r="I415" s="533"/>
      <c r="J415" s="533"/>
      <c r="K415" s="505"/>
      <c r="L415" s="504"/>
      <c r="M415" s="533"/>
      <c r="N415" s="506"/>
      <c r="O415" s="504"/>
      <c r="P415" s="504"/>
      <c r="Q415" s="534">
        <f>SUM(Q416:Q419)</f>
        <v>8000000</v>
      </c>
      <c r="R415" s="211">
        <v>5200000</v>
      </c>
      <c r="V415" s="211">
        <v>2800000</v>
      </c>
    </row>
    <row r="416" spans="1:22" s="211" customFormat="1" ht="21" customHeight="1" x14ac:dyDescent="0.15">
      <c r="A416" s="286"/>
      <c r="B416" s="286"/>
      <c r="C416" s="318"/>
      <c r="D416" s="614"/>
      <c r="E416" s="351">
        <v>0</v>
      </c>
      <c r="F416" s="351">
        <v>0</v>
      </c>
      <c r="G416" s="561" t="s">
        <v>504</v>
      </c>
      <c r="H416" s="431">
        <v>150000</v>
      </c>
      <c r="I416" s="432" t="s">
        <v>478</v>
      </c>
      <c r="J416" s="432" t="s">
        <v>479</v>
      </c>
      <c r="K416" s="441">
        <v>30</v>
      </c>
      <c r="L416" s="434" t="s">
        <v>480</v>
      </c>
      <c r="M416" s="434"/>
      <c r="N416" s="433"/>
      <c r="O416" s="434"/>
      <c r="P416" s="434" t="s">
        <v>481</v>
      </c>
      <c r="Q416" s="435">
        <f>H416*K416</f>
        <v>4500000</v>
      </c>
    </row>
    <row r="417" spans="1:20" s="314" customFormat="1" ht="21" customHeight="1" x14ac:dyDescent="0.15">
      <c r="A417" s="286"/>
      <c r="B417" s="286"/>
      <c r="C417" s="318"/>
      <c r="D417" s="614"/>
      <c r="E417" s="351">
        <v>0</v>
      </c>
      <c r="F417" s="351">
        <v>0</v>
      </c>
      <c r="G417" s="561" t="s">
        <v>477</v>
      </c>
      <c r="H417" s="431">
        <v>1000000</v>
      </c>
      <c r="I417" s="432" t="s">
        <v>478</v>
      </c>
      <c r="J417" s="432" t="s">
        <v>479</v>
      </c>
      <c r="K417" s="441">
        <v>3</v>
      </c>
      <c r="L417" s="434" t="s">
        <v>480</v>
      </c>
      <c r="M417" s="434"/>
      <c r="N417" s="433"/>
      <c r="O417" s="434"/>
      <c r="P417" s="434" t="s">
        <v>481</v>
      </c>
      <c r="Q417" s="435">
        <f>H417*K417</f>
        <v>3000000</v>
      </c>
    </row>
    <row r="418" spans="1:20" s="211" customFormat="1" ht="21" customHeight="1" x14ac:dyDescent="0.15">
      <c r="A418" s="286"/>
      <c r="B418" s="286"/>
      <c r="C418" s="318"/>
      <c r="D418" s="614"/>
      <c r="E418" s="351">
        <v>0</v>
      </c>
      <c r="F418" s="351">
        <v>0</v>
      </c>
      <c r="G418" s="561" t="s">
        <v>505</v>
      </c>
      <c r="H418" s="431">
        <v>100000</v>
      </c>
      <c r="I418" s="432" t="s">
        <v>478</v>
      </c>
      <c r="J418" s="432" t="s">
        <v>479</v>
      </c>
      <c r="K418" s="441">
        <v>3</v>
      </c>
      <c r="L418" s="434" t="s">
        <v>480</v>
      </c>
      <c r="M418" s="434"/>
      <c r="N418" s="433"/>
      <c r="O418" s="434"/>
      <c r="P418" s="434" t="s">
        <v>481</v>
      </c>
      <c r="Q418" s="435">
        <f>H418*K418</f>
        <v>300000</v>
      </c>
    </row>
    <row r="419" spans="1:20" s="211" customFormat="1" ht="21" customHeight="1" x14ac:dyDescent="0.15">
      <c r="A419" s="286"/>
      <c r="B419" s="286"/>
      <c r="C419" s="318"/>
      <c r="D419" s="614"/>
      <c r="E419" s="351">
        <v>0</v>
      </c>
      <c r="F419" s="351">
        <v>0</v>
      </c>
      <c r="G419" s="561" t="s">
        <v>494</v>
      </c>
      <c r="H419" s="431">
        <v>200000</v>
      </c>
      <c r="I419" s="432" t="s">
        <v>478</v>
      </c>
      <c r="J419" s="432" t="s">
        <v>479</v>
      </c>
      <c r="K419" s="441">
        <v>1</v>
      </c>
      <c r="L419" s="434" t="s">
        <v>480</v>
      </c>
      <c r="M419" s="434"/>
      <c r="N419" s="433"/>
      <c r="O419" s="434"/>
      <c r="P419" s="434" t="s">
        <v>481</v>
      </c>
      <c r="Q419" s="435">
        <f>H419*K419</f>
        <v>200000</v>
      </c>
    </row>
    <row r="420" spans="1:20" s="211" customFormat="1" ht="21" customHeight="1" x14ac:dyDescent="0.15">
      <c r="A420" s="286"/>
      <c r="B420" s="286"/>
      <c r="C420" s="178" t="s">
        <v>269</v>
      </c>
      <c r="D420" s="615">
        <f>SUM(Q420)/1000</f>
        <v>4400</v>
      </c>
      <c r="E420" s="358">
        <v>0</v>
      </c>
      <c r="F420" s="358">
        <f>SUM(F421:F432)</f>
        <v>4400</v>
      </c>
      <c r="G420" s="436"/>
      <c r="H420" s="437"/>
      <c r="I420" s="438"/>
      <c r="J420" s="438"/>
      <c r="K420" s="445"/>
      <c r="L420" s="440"/>
      <c r="M420" s="440"/>
      <c r="N420" s="439"/>
      <c r="O420" s="440"/>
      <c r="P420" s="440"/>
      <c r="Q420" s="442">
        <f>SUM(Q421,Q424,Q428,Q431)</f>
        <v>4400000</v>
      </c>
      <c r="T420" s="211">
        <v>4400000</v>
      </c>
    </row>
    <row r="421" spans="1:20" s="211" customFormat="1" ht="21" customHeight="1" x14ac:dyDescent="0.15">
      <c r="A421" s="286"/>
      <c r="B421" s="286"/>
      <c r="C421" s="318"/>
      <c r="D421" s="614"/>
      <c r="E421" s="351">
        <v>0</v>
      </c>
      <c r="F421" s="351">
        <v>1000</v>
      </c>
      <c r="G421" s="561" t="s">
        <v>367</v>
      </c>
      <c r="H421" s="431"/>
      <c r="I421" s="432"/>
      <c r="J421" s="432"/>
      <c r="K421" s="441"/>
      <c r="L421" s="434"/>
      <c r="M421" s="434"/>
      <c r="N421" s="433"/>
      <c r="O421" s="434"/>
      <c r="P421" s="434"/>
      <c r="Q421" s="443">
        <f>SUM(Q422:Q422)</f>
        <v>1000000</v>
      </c>
    </row>
    <row r="422" spans="1:20" s="314" customFormat="1" ht="21" customHeight="1" x14ac:dyDescent="0.15">
      <c r="A422" s="286"/>
      <c r="B422" s="286"/>
      <c r="C422" s="318"/>
      <c r="D422" s="614"/>
      <c r="E422" s="351">
        <v>0</v>
      </c>
      <c r="F422" s="351">
        <v>0</v>
      </c>
      <c r="G422" s="561" t="s">
        <v>374</v>
      </c>
      <c r="H422" s="431">
        <v>500000</v>
      </c>
      <c r="I422" s="432" t="s">
        <v>375</v>
      </c>
      <c r="J422" s="432" t="s">
        <v>131</v>
      </c>
      <c r="K422" s="441">
        <v>2</v>
      </c>
      <c r="L422" s="434" t="s">
        <v>96</v>
      </c>
      <c r="M422" s="434"/>
      <c r="N422" s="433"/>
      <c r="O422" s="434"/>
      <c r="P422" s="434" t="s">
        <v>95</v>
      </c>
      <c r="Q422" s="435">
        <f>H422*K422</f>
        <v>1000000</v>
      </c>
    </row>
    <row r="423" spans="1:20" s="211" customFormat="1" ht="21" customHeight="1" x14ac:dyDescent="0.15">
      <c r="A423" s="286"/>
      <c r="B423" s="286"/>
      <c r="C423" s="318"/>
      <c r="D423" s="614"/>
      <c r="E423" s="351">
        <v>0</v>
      </c>
      <c r="F423" s="351">
        <v>0</v>
      </c>
      <c r="G423" s="561"/>
      <c r="H423" s="431"/>
      <c r="I423" s="432"/>
      <c r="J423" s="432"/>
      <c r="K423" s="441"/>
      <c r="L423" s="434"/>
      <c r="M423" s="434"/>
      <c r="N423" s="433"/>
      <c r="O423" s="434"/>
      <c r="P423" s="434"/>
      <c r="Q423" s="435"/>
    </row>
    <row r="424" spans="1:20" s="211" customFormat="1" ht="21" customHeight="1" x14ac:dyDescent="0.15">
      <c r="A424" s="286"/>
      <c r="B424" s="286"/>
      <c r="C424" s="318"/>
      <c r="D424" s="614"/>
      <c r="E424" s="351">
        <v>0</v>
      </c>
      <c r="F424" s="351">
        <v>400</v>
      </c>
      <c r="G424" s="561" t="s">
        <v>382</v>
      </c>
      <c r="H424" s="431"/>
      <c r="I424" s="432"/>
      <c r="J424" s="432"/>
      <c r="K424" s="441"/>
      <c r="L424" s="434"/>
      <c r="M424" s="434"/>
      <c r="N424" s="433"/>
      <c r="O424" s="434"/>
      <c r="P424" s="434"/>
      <c r="Q424" s="443">
        <f>SUM(Q425:Q426)</f>
        <v>400000</v>
      </c>
    </row>
    <row r="425" spans="1:20" s="211" customFormat="1" ht="21" customHeight="1" x14ac:dyDescent="0.15">
      <c r="A425" s="286"/>
      <c r="B425" s="286"/>
      <c r="C425" s="318"/>
      <c r="D425" s="614"/>
      <c r="E425" s="351">
        <v>0</v>
      </c>
      <c r="F425" s="351">
        <v>0</v>
      </c>
      <c r="G425" s="561" t="s">
        <v>341</v>
      </c>
      <c r="H425" s="431">
        <v>200000</v>
      </c>
      <c r="I425" s="432" t="s">
        <v>93</v>
      </c>
      <c r="J425" s="432" t="s">
        <v>131</v>
      </c>
      <c r="K425" s="441">
        <v>1</v>
      </c>
      <c r="L425" s="434" t="s">
        <v>96</v>
      </c>
      <c r="M425" s="434"/>
      <c r="N425" s="433"/>
      <c r="O425" s="434"/>
      <c r="P425" s="434" t="s">
        <v>95</v>
      </c>
      <c r="Q425" s="435">
        <f>H425*K425</f>
        <v>200000</v>
      </c>
    </row>
    <row r="426" spans="1:20" s="211" customFormat="1" ht="21" customHeight="1" x14ac:dyDescent="0.15">
      <c r="A426" s="286"/>
      <c r="B426" s="286"/>
      <c r="C426" s="318"/>
      <c r="D426" s="614"/>
      <c r="E426" s="351">
        <v>0</v>
      </c>
      <c r="F426" s="351">
        <v>0</v>
      </c>
      <c r="G426" s="561" t="s">
        <v>342</v>
      </c>
      <c r="H426" s="431">
        <v>200000</v>
      </c>
      <c r="I426" s="432" t="s">
        <v>93</v>
      </c>
      <c r="J426" s="432" t="s">
        <v>131</v>
      </c>
      <c r="K426" s="441">
        <v>1</v>
      </c>
      <c r="L426" s="434" t="s">
        <v>96</v>
      </c>
      <c r="M426" s="434"/>
      <c r="N426" s="433"/>
      <c r="O426" s="434"/>
      <c r="P426" s="434" t="s">
        <v>95</v>
      </c>
      <c r="Q426" s="435">
        <f>H426*K426</f>
        <v>200000</v>
      </c>
    </row>
    <row r="427" spans="1:20" s="211" customFormat="1" ht="21" customHeight="1" x14ac:dyDescent="0.15">
      <c r="A427" s="286"/>
      <c r="B427" s="286"/>
      <c r="C427" s="318"/>
      <c r="D427" s="614"/>
      <c r="E427" s="351">
        <v>0</v>
      </c>
      <c r="F427" s="351">
        <v>0</v>
      </c>
      <c r="G427" s="561"/>
      <c r="H427" s="431"/>
      <c r="I427" s="432"/>
      <c r="J427" s="432"/>
      <c r="K427" s="441"/>
      <c r="L427" s="434"/>
      <c r="M427" s="434"/>
      <c r="N427" s="433"/>
      <c r="O427" s="434"/>
      <c r="P427" s="434"/>
      <c r="Q427" s="435"/>
    </row>
    <row r="428" spans="1:20" s="211" customFormat="1" ht="21" customHeight="1" x14ac:dyDescent="0.15">
      <c r="A428" s="286"/>
      <c r="B428" s="286"/>
      <c r="C428" s="318"/>
      <c r="D428" s="614"/>
      <c r="E428" s="351">
        <v>0</v>
      </c>
      <c r="F428" s="351">
        <v>1200</v>
      </c>
      <c r="G428" s="561" t="s">
        <v>383</v>
      </c>
      <c r="H428" s="431"/>
      <c r="I428" s="432"/>
      <c r="J428" s="432"/>
      <c r="K428" s="441"/>
      <c r="L428" s="434"/>
      <c r="M428" s="434"/>
      <c r="N428" s="433"/>
      <c r="O428" s="434"/>
      <c r="P428" s="434"/>
      <c r="Q428" s="443">
        <f>SUM(Q429)</f>
        <v>1200000</v>
      </c>
    </row>
    <row r="429" spans="1:20" s="211" customFormat="1" ht="21" customHeight="1" x14ac:dyDescent="0.15">
      <c r="A429" s="286"/>
      <c r="B429" s="286"/>
      <c r="C429" s="318"/>
      <c r="D429" s="614"/>
      <c r="E429" s="351">
        <v>0</v>
      </c>
      <c r="F429" s="351">
        <v>0</v>
      </c>
      <c r="G429" s="561" t="s">
        <v>339</v>
      </c>
      <c r="H429" s="431">
        <v>100000</v>
      </c>
      <c r="I429" s="432" t="s">
        <v>93</v>
      </c>
      <c r="J429" s="432" t="s">
        <v>131</v>
      </c>
      <c r="K429" s="441">
        <v>12</v>
      </c>
      <c r="L429" s="434" t="s">
        <v>96</v>
      </c>
      <c r="M429" s="434"/>
      <c r="N429" s="433"/>
      <c r="O429" s="434"/>
      <c r="P429" s="434" t="s">
        <v>95</v>
      </c>
      <c r="Q429" s="435">
        <f>H429*K429</f>
        <v>1200000</v>
      </c>
    </row>
    <row r="430" spans="1:20" s="418" customFormat="1" ht="21" customHeight="1" x14ac:dyDescent="0.15">
      <c r="A430" s="286"/>
      <c r="B430" s="286"/>
      <c r="C430" s="444"/>
      <c r="D430" s="614"/>
      <c r="E430" s="351">
        <v>0</v>
      </c>
      <c r="F430" s="351">
        <v>0</v>
      </c>
      <c r="G430" s="561"/>
      <c r="H430" s="431"/>
      <c r="I430" s="432"/>
      <c r="J430" s="432"/>
      <c r="K430" s="441"/>
      <c r="L430" s="434"/>
      <c r="M430" s="434"/>
      <c r="N430" s="433"/>
      <c r="O430" s="434"/>
      <c r="P430" s="434"/>
      <c r="Q430" s="435"/>
    </row>
    <row r="431" spans="1:20" s="418" customFormat="1" ht="21" customHeight="1" x14ac:dyDescent="0.15">
      <c r="A431" s="286"/>
      <c r="B431" s="286"/>
      <c r="C431" s="444"/>
      <c r="D431" s="614"/>
      <c r="E431" s="351">
        <v>0</v>
      </c>
      <c r="F431" s="351">
        <v>1800</v>
      </c>
      <c r="G431" s="561" t="s">
        <v>737</v>
      </c>
      <c r="H431" s="431"/>
      <c r="I431" s="432"/>
      <c r="J431" s="432"/>
      <c r="K431" s="441"/>
      <c r="L431" s="434"/>
      <c r="M431" s="434"/>
      <c r="N431" s="433"/>
      <c r="O431" s="434"/>
      <c r="P431" s="434"/>
      <c r="Q431" s="443">
        <f>SUM(Q432)</f>
        <v>1800000</v>
      </c>
    </row>
    <row r="432" spans="1:20" s="418" customFormat="1" ht="21" customHeight="1" x14ac:dyDescent="0.15">
      <c r="A432" s="286"/>
      <c r="B432" s="286"/>
      <c r="C432" s="444"/>
      <c r="D432" s="614"/>
      <c r="E432" s="351">
        <v>0</v>
      </c>
      <c r="F432" s="351">
        <v>0</v>
      </c>
      <c r="G432" s="561" t="s">
        <v>738</v>
      </c>
      <c r="H432" s="431">
        <v>150000</v>
      </c>
      <c r="I432" s="432" t="s">
        <v>739</v>
      </c>
      <c r="J432" s="432" t="s">
        <v>131</v>
      </c>
      <c r="K432" s="441">
        <v>12</v>
      </c>
      <c r="L432" s="434" t="s">
        <v>740</v>
      </c>
      <c r="M432" s="434"/>
      <c r="N432" s="433"/>
      <c r="O432" s="434"/>
      <c r="P432" s="434" t="s">
        <v>95</v>
      </c>
      <c r="Q432" s="435">
        <f>H432*K432</f>
        <v>1800000</v>
      </c>
    </row>
    <row r="433" spans="1:20" s="211" customFormat="1" ht="21" customHeight="1" x14ac:dyDescent="0.15">
      <c r="A433" s="286"/>
      <c r="B433" s="286"/>
      <c r="C433" s="183" t="s">
        <v>270</v>
      </c>
      <c r="D433" s="615">
        <f>SUM(Q433)/1000</f>
        <v>77435</v>
      </c>
      <c r="E433" s="358">
        <f>SUM(E434:E470)</f>
        <v>67635</v>
      </c>
      <c r="F433" s="358">
        <f>SUM(F434:F470)</f>
        <v>9800</v>
      </c>
      <c r="G433" s="436"/>
      <c r="H433" s="437"/>
      <c r="I433" s="438"/>
      <c r="J433" s="253"/>
      <c r="K433" s="445"/>
      <c r="L433" s="440"/>
      <c r="M433" s="70"/>
      <c r="N433" s="439"/>
      <c r="O433" s="440"/>
      <c r="P433" s="440"/>
      <c r="Q433" s="442">
        <f>SUM(Q434,Q452,Q455,Q459,Q462,Q465,Q469)</f>
        <v>77435000</v>
      </c>
      <c r="R433" s="211">
        <v>67635000</v>
      </c>
      <c r="T433" s="211">
        <v>5720000</v>
      </c>
    </row>
    <row r="434" spans="1:20" s="211" customFormat="1" ht="21" customHeight="1" x14ac:dyDescent="0.15">
      <c r="A434" s="286"/>
      <c r="B434" s="286"/>
      <c r="C434" s="318"/>
      <c r="D434" s="614"/>
      <c r="E434" s="351">
        <v>37635</v>
      </c>
      <c r="F434" s="351">
        <v>0</v>
      </c>
      <c r="G434" s="561" t="s">
        <v>324</v>
      </c>
      <c r="H434" s="431"/>
      <c r="I434" s="432"/>
      <c r="J434" s="281"/>
      <c r="K434" s="441"/>
      <c r="L434" s="434"/>
      <c r="M434" s="280"/>
      <c r="N434" s="433"/>
      <c r="O434" s="434"/>
      <c r="P434" s="434"/>
      <c r="Q434" s="443">
        <f>SUM(Q435:Q436,Q437,Q443,Q450)</f>
        <v>37635000</v>
      </c>
    </row>
    <row r="435" spans="1:20" s="211" customFormat="1" ht="21" customHeight="1" x14ac:dyDescent="0.15">
      <c r="A435" s="286"/>
      <c r="B435" s="286"/>
      <c r="C435" s="318"/>
      <c r="D435" s="614"/>
      <c r="E435" s="351">
        <v>0</v>
      </c>
      <c r="F435" s="351">
        <v>0</v>
      </c>
      <c r="G435" s="709" t="s">
        <v>325</v>
      </c>
      <c r="H435" s="431">
        <v>2051200</v>
      </c>
      <c r="I435" s="432" t="s">
        <v>93</v>
      </c>
      <c r="J435" s="280" t="s">
        <v>131</v>
      </c>
      <c r="K435" s="441">
        <v>1</v>
      </c>
      <c r="L435" s="434" t="s">
        <v>94</v>
      </c>
      <c r="M435" s="280" t="s">
        <v>131</v>
      </c>
      <c r="N435" s="433">
        <v>5</v>
      </c>
      <c r="O435" s="434" t="s">
        <v>7</v>
      </c>
      <c r="P435" s="434" t="s">
        <v>95</v>
      </c>
      <c r="Q435" s="435">
        <f>H435*K435*N435</f>
        <v>10256000</v>
      </c>
    </row>
    <row r="436" spans="1:20" s="211" customFormat="1" ht="21" customHeight="1" x14ac:dyDescent="0.15">
      <c r="A436" s="286"/>
      <c r="B436" s="286"/>
      <c r="C436" s="318"/>
      <c r="D436" s="614"/>
      <c r="E436" s="351">
        <v>0</v>
      </c>
      <c r="F436" s="351">
        <v>0</v>
      </c>
      <c r="G436" s="709"/>
      <c r="H436" s="431">
        <v>2112700</v>
      </c>
      <c r="I436" s="432" t="s">
        <v>93</v>
      </c>
      <c r="J436" s="280" t="s">
        <v>131</v>
      </c>
      <c r="K436" s="441">
        <v>1</v>
      </c>
      <c r="L436" s="434" t="s">
        <v>94</v>
      </c>
      <c r="M436" s="280" t="s">
        <v>131</v>
      </c>
      <c r="N436" s="433">
        <v>7</v>
      </c>
      <c r="O436" s="434" t="s">
        <v>7</v>
      </c>
      <c r="P436" s="434" t="s">
        <v>95</v>
      </c>
      <c r="Q436" s="435">
        <f>H436*K436*N436</f>
        <v>14788900</v>
      </c>
    </row>
    <row r="437" spans="1:20" s="211" customFormat="1" ht="21" customHeight="1" x14ac:dyDescent="0.15">
      <c r="A437" s="286"/>
      <c r="B437" s="286"/>
      <c r="C437" s="318"/>
      <c r="D437" s="614"/>
      <c r="E437" s="351">
        <v>0</v>
      </c>
      <c r="F437" s="351">
        <v>0</v>
      </c>
      <c r="G437" s="561" t="s">
        <v>326</v>
      </c>
      <c r="H437" s="431"/>
      <c r="I437" s="432"/>
      <c r="J437" s="281"/>
      <c r="K437" s="441"/>
      <c r="L437" s="434"/>
      <c r="M437" s="280"/>
      <c r="N437" s="433"/>
      <c r="O437" s="434"/>
      <c r="P437" s="434"/>
      <c r="Q437" s="435">
        <f>SUM(Q438:Q441)</f>
        <v>6586040</v>
      </c>
    </row>
    <row r="438" spans="1:20" s="211" customFormat="1" ht="21" customHeight="1" x14ac:dyDescent="0.15">
      <c r="A438" s="286"/>
      <c r="B438" s="286"/>
      <c r="C438" s="318"/>
      <c r="D438" s="614"/>
      <c r="E438" s="351">
        <v>0</v>
      </c>
      <c r="F438" s="351">
        <v>0</v>
      </c>
      <c r="G438" s="561" t="s">
        <v>327</v>
      </c>
      <c r="H438" s="431">
        <v>2498340</v>
      </c>
      <c r="I438" s="432" t="s">
        <v>93</v>
      </c>
      <c r="J438" s="280" t="s">
        <v>131</v>
      </c>
      <c r="K438" s="441">
        <v>1</v>
      </c>
      <c r="L438" s="434" t="s">
        <v>96</v>
      </c>
      <c r="M438" s="280"/>
      <c r="N438" s="433"/>
      <c r="O438" s="434"/>
      <c r="P438" s="434" t="s">
        <v>95</v>
      </c>
      <c r="Q438" s="435">
        <f>H438*K438</f>
        <v>2498340</v>
      </c>
    </row>
    <row r="439" spans="1:20" s="211" customFormat="1" ht="21" customHeight="1" x14ac:dyDescent="0.15">
      <c r="A439" s="286"/>
      <c r="B439" s="286"/>
      <c r="C439" s="318"/>
      <c r="D439" s="614"/>
      <c r="E439" s="351">
        <v>0</v>
      </c>
      <c r="F439" s="351">
        <v>0</v>
      </c>
      <c r="G439" s="561" t="s">
        <v>328</v>
      </c>
      <c r="H439" s="431">
        <v>1680000</v>
      </c>
      <c r="I439" s="432" t="s">
        <v>93</v>
      </c>
      <c r="J439" s="280" t="s">
        <v>131</v>
      </c>
      <c r="K439" s="441">
        <v>1</v>
      </c>
      <c r="L439" s="434" t="s">
        <v>96</v>
      </c>
      <c r="M439" s="280"/>
      <c r="N439" s="433"/>
      <c r="O439" s="434"/>
      <c r="P439" s="434" t="s">
        <v>95</v>
      </c>
      <c r="Q439" s="435">
        <f t="shared" ref="Q439:Q441" si="10">H439*K439</f>
        <v>1680000</v>
      </c>
    </row>
    <row r="440" spans="1:20" s="211" customFormat="1" ht="21" customHeight="1" x14ac:dyDescent="0.15">
      <c r="A440" s="286"/>
      <c r="B440" s="286"/>
      <c r="C440" s="318"/>
      <c r="D440" s="614"/>
      <c r="E440" s="351">
        <v>0</v>
      </c>
      <c r="F440" s="351">
        <v>0</v>
      </c>
      <c r="G440" s="561" t="s">
        <v>329</v>
      </c>
      <c r="H440" s="431">
        <v>1917990</v>
      </c>
      <c r="I440" s="432" t="s">
        <v>93</v>
      </c>
      <c r="J440" s="280" t="s">
        <v>131</v>
      </c>
      <c r="K440" s="441">
        <v>1</v>
      </c>
      <c r="L440" s="434" t="s">
        <v>331</v>
      </c>
      <c r="M440" s="280"/>
      <c r="N440" s="433"/>
      <c r="O440" s="434"/>
      <c r="P440" s="434" t="s">
        <v>95</v>
      </c>
      <c r="Q440" s="435">
        <f t="shared" si="10"/>
        <v>1917990</v>
      </c>
    </row>
    <row r="441" spans="1:20" s="211" customFormat="1" ht="21" customHeight="1" x14ac:dyDescent="0.15">
      <c r="A441" s="286"/>
      <c r="B441" s="286"/>
      <c r="C441" s="318"/>
      <c r="D441" s="614"/>
      <c r="E441" s="351">
        <v>0</v>
      </c>
      <c r="F441" s="351">
        <v>0</v>
      </c>
      <c r="G441" s="561" t="s">
        <v>330</v>
      </c>
      <c r="H441" s="431">
        <v>489710</v>
      </c>
      <c r="I441" s="432" t="s">
        <v>93</v>
      </c>
      <c r="J441" s="280" t="s">
        <v>131</v>
      </c>
      <c r="K441" s="441">
        <v>1</v>
      </c>
      <c r="L441" s="434" t="s">
        <v>331</v>
      </c>
      <c r="M441" s="280"/>
      <c r="N441" s="433"/>
      <c r="O441" s="434"/>
      <c r="P441" s="434" t="s">
        <v>95</v>
      </c>
      <c r="Q441" s="435">
        <f t="shared" si="10"/>
        <v>489710</v>
      </c>
    </row>
    <row r="442" spans="1:20" s="211" customFormat="1" ht="21" customHeight="1" x14ac:dyDescent="0.15">
      <c r="A442" s="286"/>
      <c r="B442" s="286"/>
      <c r="C442" s="318"/>
      <c r="D442" s="614"/>
      <c r="E442" s="351">
        <v>0</v>
      </c>
      <c r="F442" s="351">
        <v>0</v>
      </c>
      <c r="G442" s="561"/>
      <c r="H442" s="431"/>
      <c r="I442" s="432"/>
      <c r="J442" s="280"/>
      <c r="K442" s="441"/>
      <c r="L442" s="434"/>
      <c r="M442" s="280"/>
      <c r="N442" s="433"/>
      <c r="O442" s="434"/>
      <c r="P442" s="434"/>
      <c r="Q442" s="435"/>
    </row>
    <row r="443" spans="1:20" s="211" customFormat="1" ht="21" customHeight="1" x14ac:dyDescent="0.15">
      <c r="A443" s="286"/>
      <c r="B443" s="286"/>
      <c r="C443" s="318"/>
      <c r="D443" s="614"/>
      <c r="E443" s="351">
        <v>0</v>
      </c>
      <c r="F443" s="351">
        <v>0</v>
      </c>
      <c r="G443" s="561" t="s">
        <v>333</v>
      </c>
      <c r="H443" s="431"/>
      <c r="I443" s="432"/>
      <c r="J443" s="280"/>
      <c r="K443" s="441"/>
      <c r="L443" s="434"/>
      <c r="M443" s="280"/>
      <c r="N443" s="433"/>
      <c r="O443" s="434"/>
      <c r="P443" s="434"/>
      <c r="Q443" s="435">
        <f>SUM(Q444:Q448)</f>
        <v>3409030</v>
      </c>
    </row>
    <row r="444" spans="1:20" s="211" customFormat="1" ht="21" customHeight="1" x14ac:dyDescent="0.15">
      <c r="A444" s="286"/>
      <c r="B444" s="286"/>
      <c r="C444" s="318"/>
      <c r="D444" s="614"/>
      <c r="E444" s="351">
        <v>0</v>
      </c>
      <c r="F444" s="351">
        <v>0</v>
      </c>
      <c r="G444" s="561" t="s">
        <v>332</v>
      </c>
      <c r="H444" s="393">
        <v>1470626</v>
      </c>
      <c r="I444" s="432" t="s">
        <v>93</v>
      </c>
      <c r="J444" s="280" t="s">
        <v>131</v>
      </c>
      <c r="K444" s="441">
        <v>1</v>
      </c>
      <c r="L444" s="434" t="s">
        <v>96</v>
      </c>
      <c r="M444" s="280"/>
      <c r="N444" s="433"/>
      <c r="O444" s="434"/>
      <c r="P444" s="434" t="s">
        <v>95</v>
      </c>
      <c r="Q444" s="435">
        <f>H444*K444</f>
        <v>1470626</v>
      </c>
      <c r="S444" s="314"/>
      <c r="T444" s="314"/>
    </row>
    <row r="445" spans="1:20" s="211" customFormat="1" ht="21" customHeight="1" x14ac:dyDescent="0.15">
      <c r="A445" s="286"/>
      <c r="B445" s="286"/>
      <c r="C445" s="318"/>
      <c r="D445" s="614"/>
      <c r="E445" s="351">
        <v>0</v>
      </c>
      <c r="F445" s="351">
        <v>0</v>
      </c>
      <c r="G445" s="561" t="s">
        <v>334</v>
      </c>
      <c r="H445" s="393">
        <v>1154317</v>
      </c>
      <c r="I445" s="432" t="s">
        <v>93</v>
      </c>
      <c r="J445" s="280" t="s">
        <v>131</v>
      </c>
      <c r="K445" s="441">
        <v>1</v>
      </c>
      <c r="L445" s="434" t="s">
        <v>96</v>
      </c>
      <c r="M445" s="280"/>
      <c r="N445" s="433"/>
      <c r="O445" s="434"/>
      <c r="P445" s="434" t="s">
        <v>95</v>
      </c>
      <c r="Q445" s="435">
        <f t="shared" ref="Q445:Q448" si="11">H445*K445</f>
        <v>1154317</v>
      </c>
      <c r="S445" s="314"/>
      <c r="T445" s="314"/>
    </row>
    <row r="446" spans="1:20" s="211" customFormat="1" ht="21" customHeight="1" x14ac:dyDescent="0.15">
      <c r="A446" s="286"/>
      <c r="B446" s="286"/>
      <c r="C446" s="318"/>
      <c r="D446" s="614"/>
      <c r="E446" s="351">
        <v>0</v>
      </c>
      <c r="F446" s="351">
        <v>0</v>
      </c>
      <c r="G446" s="561" t="s">
        <v>335</v>
      </c>
      <c r="H446" s="393">
        <v>331912</v>
      </c>
      <c r="I446" s="432" t="s">
        <v>93</v>
      </c>
      <c r="J446" s="280" t="s">
        <v>131</v>
      </c>
      <c r="K446" s="441">
        <v>1</v>
      </c>
      <c r="L446" s="434" t="s">
        <v>96</v>
      </c>
      <c r="M446" s="280"/>
      <c r="N446" s="433"/>
      <c r="O446" s="434"/>
      <c r="P446" s="434" t="s">
        <v>95</v>
      </c>
      <c r="Q446" s="435">
        <f t="shared" si="11"/>
        <v>331912</v>
      </c>
      <c r="S446" s="314"/>
      <c r="T446" s="314"/>
    </row>
    <row r="447" spans="1:20" s="211" customFormat="1" ht="21" customHeight="1" x14ac:dyDescent="0.15">
      <c r="A447" s="286"/>
      <c r="B447" s="286"/>
      <c r="C447" s="318"/>
      <c r="D447" s="614"/>
      <c r="E447" s="351">
        <v>0</v>
      </c>
      <c r="F447" s="351">
        <v>0</v>
      </c>
      <c r="G447" s="561" t="s">
        <v>336</v>
      </c>
      <c r="H447" s="393">
        <v>269102</v>
      </c>
      <c r="I447" s="432" t="s">
        <v>93</v>
      </c>
      <c r="J447" s="280" t="s">
        <v>131</v>
      </c>
      <c r="K447" s="441">
        <v>1</v>
      </c>
      <c r="L447" s="434" t="s">
        <v>96</v>
      </c>
      <c r="M447" s="280"/>
      <c r="N447" s="433"/>
      <c r="O447" s="434"/>
      <c r="P447" s="434" t="s">
        <v>95</v>
      </c>
      <c r="Q447" s="435">
        <f t="shared" si="11"/>
        <v>269102</v>
      </c>
      <c r="S447" s="314"/>
      <c r="T447" s="314"/>
    </row>
    <row r="448" spans="1:20" s="211" customFormat="1" ht="21" customHeight="1" x14ac:dyDescent="0.15">
      <c r="A448" s="286"/>
      <c r="B448" s="286"/>
      <c r="C448" s="318"/>
      <c r="D448" s="614"/>
      <c r="E448" s="351">
        <v>0</v>
      </c>
      <c r="F448" s="351">
        <v>0</v>
      </c>
      <c r="G448" s="561" t="s">
        <v>337</v>
      </c>
      <c r="H448" s="393">
        <v>183073</v>
      </c>
      <c r="I448" s="432" t="s">
        <v>93</v>
      </c>
      <c r="J448" s="280" t="s">
        <v>131</v>
      </c>
      <c r="K448" s="441">
        <v>1</v>
      </c>
      <c r="L448" s="434" t="s">
        <v>96</v>
      </c>
      <c r="M448" s="280"/>
      <c r="N448" s="433"/>
      <c r="O448" s="434"/>
      <c r="P448" s="434" t="s">
        <v>95</v>
      </c>
      <c r="Q448" s="435">
        <f t="shared" si="11"/>
        <v>183073</v>
      </c>
      <c r="S448" s="314"/>
      <c r="T448" s="314"/>
    </row>
    <row r="449" spans="1:17" s="211" customFormat="1" ht="21" customHeight="1" x14ac:dyDescent="0.15">
      <c r="A449" s="286"/>
      <c r="B449" s="286"/>
      <c r="C449" s="318"/>
      <c r="D449" s="614"/>
      <c r="E449" s="351">
        <v>0</v>
      </c>
      <c r="F449" s="351">
        <v>0</v>
      </c>
      <c r="G449" s="561"/>
      <c r="H449" s="431"/>
      <c r="I449" s="432"/>
      <c r="J449" s="280"/>
      <c r="K449" s="441"/>
      <c r="L449" s="434"/>
      <c r="M449" s="280"/>
      <c r="N449" s="433"/>
      <c r="O449" s="434"/>
      <c r="P449" s="434"/>
      <c r="Q449" s="435"/>
    </row>
    <row r="450" spans="1:17" s="211" customFormat="1" ht="21" customHeight="1" x14ac:dyDescent="0.15">
      <c r="A450" s="286"/>
      <c r="B450" s="286"/>
      <c r="C450" s="318"/>
      <c r="D450" s="614"/>
      <c r="E450" s="351">
        <v>0</v>
      </c>
      <c r="F450" s="351">
        <v>0</v>
      </c>
      <c r="G450" s="561" t="s">
        <v>373</v>
      </c>
      <c r="H450" s="431">
        <v>2595030</v>
      </c>
      <c r="I450" s="432" t="s">
        <v>93</v>
      </c>
      <c r="J450" s="280" t="s">
        <v>131</v>
      </c>
      <c r="K450" s="441">
        <v>1</v>
      </c>
      <c r="L450" s="434" t="s">
        <v>96</v>
      </c>
      <c r="M450" s="280"/>
      <c r="N450" s="433"/>
      <c r="O450" s="434"/>
      <c r="P450" s="434" t="s">
        <v>95</v>
      </c>
      <c r="Q450" s="435">
        <f>H450*K450</f>
        <v>2595030</v>
      </c>
    </row>
    <row r="451" spans="1:17" s="314" customFormat="1" ht="21" customHeight="1" x14ac:dyDescent="0.15">
      <c r="A451" s="286"/>
      <c r="B451" s="286"/>
      <c r="C451" s="318"/>
      <c r="D451" s="614"/>
      <c r="E451" s="351">
        <v>0</v>
      </c>
      <c r="F451" s="351">
        <v>0</v>
      </c>
      <c r="G451" s="561"/>
      <c r="H451" s="431"/>
      <c r="I451" s="432"/>
      <c r="J451" s="281"/>
      <c r="K451" s="441"/>
      <c r="L451" s="434"/>
      <c r="M451" s="280"/>
      <c r="N451" s="433"/>
      <c r="O451" s="434"/>
      <c r="P451" s="434"/>
      <c r="Q451" s="435"/>
    </row>
    <row r="452" spans="1:17" s="314" customFormat="1" ht="21" customHeight="1" x14ac:dyDescent="0.15">
      <c r="A452" s="286"/>
      <c r="B452" s="286"/>
      <c r="C452" s="318"/>
      <c r="D452" s="614"/>
      <c r="E452" s="351">
        <v>0</v>
      </c>
      <c r="F452" s="351">
        <v>600</v>
      </c>
      <c r="G452" s="561" t="s">
        <v>365</v>
      </c>
      <c r="H452" s="431"/>
      <c r="I452" s="432"/>
      <c r="J452" s="281"/>
      <c r="K452" s="441"/>
      <c r="L452" s="434"/>
      <c r="M452" s="280"/>
      <c r="N452" s="433"/>
      <c r="O452" s="434"/>
      <c r="P452" s="434"/>
      <c r="Q452" s="443">
        <f>SUM(Q453:Q453)</f>
        <v>600000</v>
      </c>
    </row>
    <row r="453" spans="1:17" s="314" customFormat="1" ht="21" customHeight="1" x14ac:dyDescent="0.15">
      <c r="A453" s="286"/>
      <c r="B453" s="286"/>
      <c r="C453" s="318"/>
      <c r="D453" s="614"/>
      <c r="E453" s="351">
        <v>0</v>
      </c>
      <c r="F453" s="351">
        <v>0</v>
      </c>
      <c r="G453" s="561" t="s">
        <v>364</v>
      </c>
      <c r="H453" s="431">
        <v>600000</v>
      </c>
      <c r="I453" s="432" t="s">
        <v>93</v>
      </c>
      <c r="J453" s="432" t="s">
        <v>131</v>
      </c>
      <c r="K453" s="441">
        <v>1</v>
      </c>
      <c r="L453" s="434" t="s">
        <v>96</v>
      </c>
      <c r="M453" s="434"/>
      <c r="N453" s="433"/>
      <c r="O453" s="434"/>
      <c r="P453" s="434" t="s">
        <v>95</v>
      </c>
      <c r="Q453" s="435">
        <f>H453*K453</f>
        <v>600000</v>
      </c>
    </row>
    <row r="454" spans="1:17" s="314" customFormat="1" ht="21" customHeight="1" x14ac:dyDescent="0.15">
      <c r="A454" s="286"/>
      <c r="B454" s="286"/>
      <c r="C454" s="318"/>
      <c r="D454" s="614"/>
      <c r="E454" s="351">
        <v>0</v>
      </c>
      <c r="F454" s="351">
        <v>0</v>
      </c>
      <c r="G454" s="561"/>
      <c r="H454" s="431"/>
      <c r="I454" s="432"/>
      <c r="J454" s="281"/>
      <c r="K454" s="441"/>
      <c r="L454" s="434"/>
      <c r="M454" s="280"/>
      <c r="N454" s="433"/>
      <c r="O454" s="434"/>
      <c r="P454" s="434"/>
      <c r="Q454" s="435"/>
    </row>
    <row r="455" spans="1:17" s="314" customFormat="1" ht="21" customHeight="1" x14ac:dyDescent="0.15">
      <c r="A455" s="286"/>
      <c r="B455" s="286"/>
      <c r="C455" s="318"/>
      <c r="D455" s="614"/>
      <c r="E455" s="351">
        <v>0</v>
      </c>
      <c r="F455" s="351">
        <v>0</v>
      </c>
      <c r="G455" s="561" t="s">
        <v>366</v>
      </c>
      <c r="H455" s="431"/>
      <c r="I455" s="432"/>
      <c r="J455" s="432"/>
      <c r="K455" s="441"/>
      <c r="L455" s="434"/>
      <c r="M455" s="434"/>
      <c r="N455" s="433"/>
      <c r="O455" s="434"/>
      <c r="P455" s="434"/>
      <c r="Q455" s="443">
        <f>SUM(Q456:Q457)</f>
        <v>31200000</v>
      </c>
    </row>
    <row r="456" spans="1:17" s="314" customFormat="1" ht="21" customHeight="1" x14ac:dyDescent="0.15">
      <c r="A456" s="286"/>
      <c r="B456" s="286"/>
      <c r="C456" s="318"/>
      <c r="D456" s="614"/>
      <c r="E456" s="351">
        <v>24000</v>
      </c>
      <c r="F456" s="351">
        <v>0</v>
      </c>
      <c r="G456" s="561" t="s">
        <v>400</v>
      </c>
      <c r="H456" s="431">
        <v>100000</v>
      </c>
      <c r="I456" s="432" t="s">
        <v>93</v>
      </c>
      <c r="J456" s="432" t="s">
        <v>131</v>
      </c>
      <c r="K456" s="441">
        <v>20</v>
      </c>
      <c r="L456" s="434" t="s">
        <v>398</v>
      </c>
      <c r="M456" s="432" t="s">
        <v>131</v>
      </c>
      <c r="N456" s="433">
        <v>12</v>
      </c>
      <c r="O456" s="434" t="s">
        <v>399</v>
      </c>
      <c r="P456" s="434" t="s">
        <v>95</v>
      </c>
      <c r="Q456" s="435">
        <f>H456*K456*N456</f>
        <v>24000000</v>
      </c>
    </row>
    <row r="457" spans="1:17" s="314" customFormat="1" ht="21" customHeight="1" x14ac:dyDescent="0.15">
      <c r="A457" s="286"/>
      <c r="B457" s="286"/>
      <c r="C457" s="318"/>
      <c r="D457" s="614"/>
      <c r="E457" s="351">
        <v>0</v>
      </c>
      <c r="F457" s="351">
        <v>7200</v>
      </c>
      <c r="G457" s="561" t="s">
        <v>363</v>
      </c>
      <c r="H457" s="431">
        <v>600000</v>
      </c>
      <c r="I457" s="432" t="s">
        <v>93</v>
      </c>
      <c r="J457" s="432" t="s">
        <v>131</v>
      </c>
      <c r="K457" s="441">
        <v>12</v>
      </c>
      <c r="L457" s="434" t="s">
        <v>368</v>
      </c>
      <c r="M457" s="434"/>
      <c r="N457" s="433"/>
      <c r="O457" s="434"/>
      <c r="P457" s="434" t="s">
        <v>95</v>
      </c>
      <c r="Q457" s="435">
        <v>7200000</v>
      </c>
    </row>
    <row r="458" spans="1:17" s="314" customFormat="1" ht="21" customHeight="1" x14ac:dyDescent="0.15">
      <c r="A458" s="286"/>
      <c r="B458" s="286"/>
      <c r="C458" s="318"/>
      <c r="D458" s="614"/>
      <c r="E458" s="351">
        <v>0</v>
      </c>
      <c r="F458" s="351">
        <v>0</v>
      </c>
      <c r="G458" s="561"/>
      <c r="H458" s="431"/>
      <c r="I458" s="432"/>
      <c r="J458" s="281"/>
      <c r="K458" s="441"/>
      <c r="L458" s="434"/>
      <c r="M458" s="280"/>
      <c r="N458" s="433"/>
      <c r="O458" s="434"/>
      <c r="P458" s="434"/>
      <c r="Q458" s="435"/>
    </row>
    <row r="459" spans="1:17" s="211" customFormat="1" ht="21" customHeight="1" x14ac:dyDescent="0.15">
      <c r="A459" s="286"/>
      <c r="B459" s="286"/>
      <c r="C459" s="318"/>
      <c r="D459" s="614"/>
      <c r="E459" s="351">
        <v>2000</v>
      </c>
      <c r="F459" s="351">
        <v>0</v>
      </c>
      <c r="G459" s="561" t="s">
        <v>361</v>
      </c>
      <c r="H459" s="431"/>
      <c r="I459" s="432"/>
      <c r="J459" s="281"/>
      <c r="K459" s="441"/>
      <c r="L459" s="434"/>
      <c r="M459" s="280"/>
      <c r="N459" s="433"/>
      <c r="O459" s="434"/>
      <c r="P459" s="434"/>
      <c r="Q459" s="443">
        <f>SUM(Q460:Q460)</f>
        <v>2000000</v>
      </c>
    </row>
    <row r="460" spans="1:17" s="211" customFormat="1" ht="21" customHeight="1" x14ac:dyDescent="0.15">
      <c r="A460" s="286"/>
      <c r="B460" s="286"/>
      <c r="C460" s="318"/>
      <c r="D460" s="614"/>
      <c r="E460" s="351">
        <v>0</v>
      </c>
      <c r="F460" s="351">
        <v>0</v>
      </c>
      <c r="G460" s="561" t="s">
        <v>384</v>
      </c>
      <c r="H460" s="431">
        <v>50000</v>
      </c>
      <c r="I460" s="432" t="s">
        <v>93</v>
      </c>
      <c r="J460" s="280" t="s">
        <v>131</v>
      </c>
      <c r="K460" s="441">
        <v>2</v>
      </c>
      <c r="L460" s="434" t="s">
        <v>379</v>
      </c>
      <c r="M460" s="280" t="s">
        <v>131</v>
      </c>
      <c r="N460" s="433">
        <v>20</v>
      </c>
      <c r="O460" s="434" t="s">
        <v>369</v>
      </c>
      <c r="P460" s="434" t="s">
        <v>95</v>
      </c>
      <c r="Q460" s="435">
        <f>H460*K460*N460</f>
        <v>2000000</v>
      </c>
    </row>
    <row r="461" spans="1:17" s="211" customFormat="1" ht="21" customHeight="1" x14ac:dyDescent="0.15">
      <c r="A461" s="286"/>
      <c r="B461" s="286"/>
      <c r="C461" s="318"/>
      <c r="D461" s="614"/>
      <c r="E461" s="351">
        <v>0</v>
      </c>
      <c r="F461" s="351">
        <v>0</v>
      </c>
      <c r="G461" s="561"/>
      <c r="H461" s="431"/>
      <c r="I461" s="432"/>
      <c r="J461" s="280"/>
      <c r="K461" s="441"/>
      <c r="L461" s="434"/>
      <c r="M461" s="280"/>
      <c r="N461" s="433"/>
      <c r="O461" s="434"/>
      <c r="P461" s="434"/>
      <c r="Q461" s="443"/>
    </row>
    <row r="462" spans="1:17" s="314" customFormat="1" ht="21" customHeight="1" x14ac:dyDescent="0.15">
      <c r="A462" s="286"/>
      <c r="B462" s="286"/>
      <c r="C462" s="318"/>
      <c r="D462" s="614"/>
      <c r="E462" s="351">
        <v>2000</v>
      </c>
      <c r="F462" s="351">
        <v>0</v>
      </c>
      <c r="G462" s="561" t="s">
        <v>362</v>
      </c>
      <c r="H462" s="431"/>
      <c r="I462" s="432"/>
      <c r="J462" s="280"/>
      <c r="K462" s="441"/>
      <c r="L462" s="434"/>
      <c r="M462" s="280"/>
      <c r="N462" s="433"/>
      <c r="O462" s="434"/>
      <c r="P462" s="434"/>
      <c r="Q462" s="443">
        <f>SUM(Q463:Q463)</f>
        <v>2000000</v>
      </c>
    </row>
    <row r="463" spans="1:17" s="314" customFormat="1" ht="21" customHeight="1" x14ac:dyDescent="0.15">
      <c r="A463" s="286"/>
      <c r="B463" s="286"/>
      <c r="C463" s="318"/>
      <c r="D463" s="614"/>
      <c r="E463" s="351">
        <v>0</v>
      </c>
      <c r="F463" s="351">
        <v>0</v>
      </c>
      <c r="G463" s="561" t="s">
        <v>374</v>
      </c>
      <c r="H463" s="431">
        <v>2000000</v>
      </c>
      <c r="I463" s="432" t="s">
        <v>93</v>
      </c>
      <c r="J463" s="280" t="s">
        <v>131</v>
      </c>
      <c r="K463" s="441">
        <v>1</v>
      </c>
      <c r="L463" s="434" t="s">
        <v>96</v>
      </c>
      <c r="M463" s="280"/>
      <c r="N463" s="433"/>
      <c r="O463" s="434"/>
      <c r="P463" s="434" t="s">
        <v>95</v>
      </c>
      <c r="Q463" s="435">
        <f>H463*K463</f>
        <v>2000000</v>
      </c>
    </row>
    <row r="464" spans="1:17" s="314" customFormat="1" ht="21" customHeight="1" x14ac:dyDescent="0.15">
      <c r="A464" s="286"/>
      <c r="B464" s="286"/>
      <c r="C464" s="318"/>
      <c r="D464" s="614"/>
      <c r="E464" s="351">
        <v>0</v>
      </c>
      <c r="F464" s="351">
        <v>0</v>
      </c>
      <c r="G464" s="561"/>
      <c r="H464" s="431"/>
      <c r="I464" s="432"/>
      <c r="J464" s="280"/>
      <c r="K464" s="441"/>
      <c r="L464" s="434"/>
      <c r="M464" s="280"/>
      <c r="N464" s="433"/>
      <c r="O464" s="434"/>
      <c r="P464" s="434"/>
      <c r="Q464" s="435"/>
    </row>
    <row r="465" spans="1:22" s="314" customFormat="1" ht="21" customHeight="1" x14ac:dyDescent="0.15">
      <c r="A465" s="286"/>
      <c r="B465" s="286"/>
      <c r="C465" s="318"/>
      <c r="D465" s="614"/>
      <c r="E465" s="351">
        <v>0</v>
      </c>
      <c r="F465" s="351">
        <v>2000</v>
      </c>
      <c r="G465" s="561" t="s">
        <v>380</v>
      </c>
      <c r="H465" s="431"/>
      <c r="I465" s="432"/>
      <c r="J465" s="432"/>
      <c r="K465" s="441"/>
      <c r="L465" s="434"/>
      <c r="M465" s="434"/>
      <c r="N465" s="433"/>
      <c r="O465" s="434"/>
      <c r="P465" s="434"/>
      <c r="Q465" s="443">
        <f>SUM(Q466:Q467)</f>
        <v>2000000</v>
      </c>
    </row>
    <row r="466" spans="1:22" s="314" customFormat="1" ht="21" customHeight="1" x14ac:dyDescent="0.15">
      <c r="A466" s="286"/>
      <c r="B466" s="286"/>
      <c r="C466" s="318"/>
      <c r="D466" s="614"/>
      <c r="E466" s="351">
        <v>0</v>
      </c>
      <c r="F466" s="351">
        <v>0</v>
      </c>
      <c r="G466" s="561" t="s">
        <v>338</v>
      </c>
      <c r="H466" s="431">
        <v>60000</v>
      </c>
      <c r="I466" s="432" t="s">
        <v>93</v>
      </c>
      <c r="J466" s="432" t="s">
        <v>131</v>
      </c>
      <c r="K466" s="441">
        <v>30</v>
      </c>
      <c r="L466" s="434" t="s">
        <v>96</v>
      </c>
      <c r="M466" s="434"/>
      <c r="N466" s="433"/>
      <c r="O466" s="434"/>
      <c r="P466" s="434" t="s">
        <v>95</v>
      </c>
      <c r="Q466" s="435">
        <f>H466*K466</f>
        <v>1800000</v>
      </c>
    </row>
    <row r="467" spans="1:22" s="314" customFormat="1" ht="21" customHeight="1" x14ac:dyDescent="0.15">
      <c r="A467" s="286"/>
      <c r="B467" s="286"/>
      <c r="C467" s="318"/>
      <c r="D467" s="614"/>
      <c r="E467" s="351">
        <v>0</v>
      </c>
      <c r="F467" s="351">
        <v>0</v>
      </c>
      <c r="G467" s="561" t="s">
        <v>340</v>
      </c>
      <c r="H467" s="431">
        <v>100000</v>
      </c>
      <c r="I467" s="432" t="s">
        <v>93</v>
      </c>
      <c r="J467" s="432" t="s">
        <v>131</v>
      </c>
      <c r="K467" s="441">
        <v>2</v>
      </c>
      <c r="L467" s="434" t="s">
        <v>96</v>
      </c>
      <c r="M467" s="434"/>
      <c r="N467" s="433"/>
      <c r="O467" s="434"/>
      <c r="P467" s="434" t="s">
        <v>95</v>
      </c>
      <c r="Q467" s="435">
        <f>H467*K467</f>
        <v>200000</v>
      </c>
    </row>
    <row r="468" spans="1:22" s="211" customFormat="1" ht="21" customHeight="1" x14ac:dyDescent="0.15">
      <c r="A468" s="286"/>
      <c r="B468" s="286"/>
      <c r="C468" s="318"/>
      <c r="D468" s="614"/>
      <c r="E468" s="351">
        <v>0</v>
      </c>
      <c r="F468" s="351">
        <v>0</v>
      </c>
      <c r="G468" s="561"/>
      <c r="H468" s="431"/>
      <c r="I468" s="432"/>
      <c r="J468" s="432"/>
      <c r="K468" s="441"/>
      <c r="L468" s="434"/>
      <c r="M468" s="434"/>
      <c r="N468" s="433"/>
      <c r="O468" s="434"/>
      <c r="P468" s="434"/>
      <c r="Q468" s="435"/>
    </row>
    <row r="469" spans="1:22" s="314" customFormat="1" ht="21" customHeight="1" x14ac:dyDescent="0.15">
      <c r="A469" s="286"/>
      <c r="B469" s="286"/>
      <c r="C469" s="318"/>
      <c r="D469" s="614"/>
      <c r="E469" s="351">
        <v>2000</v>
      </c>
      <c r="F469" s="351">
        <v>0</v>
      </c>
      <c r="G469" s="561" t="s">
        <v>381</v>
      </c>
      <c r="H469" s="431"/>
      <c r="I469" s="432"/>
      <c r="J469" s="280"/>
      <c r="K469" s="441"/>
      <c r="L469" s="434"/>
      <c r="M469" s="280"/>
      <c r="N469" s="433"/>
      <c r="O469" s="434"/>
      <c r="P469" s="434"/>
      <c r="Q469" s="443">
        <f>SUM(Q470)</f>
        <v>2000000</v>
      </c>
    </row>
    <row r="470" spans="1:22" s="314" customFormat="1" ht="21" customHeight="1" x14ac:dyDescent="0.15">
      <c r="A470" s="286"/>
      <c r="B470" s="286"/>
      <c r="C470" s="318"/>
      <c r="D470" s="614"/>
      <c r="E470" s="351">
        <v>0</v>
      </c>
      <c r="F470" s="351">
        <v>0</v>
      </c>
      <c r="G470" s="561" t="s">
        <v>364</v>
      </c>
      <c r="H470" s="431">
        <v>100000</v>
      </c>
      <c r="I470" s="432" t="s">
        <v>93</v>
      </c>
      <c r="J470" s="280" t="s">
        <v>131</v>
      </c>
      <c r="K470" s="441">
        <v>20</v>
      </c>
      <c r="L470" s="434" t="s">
        <v>96</v>
      </c>
      <c r="M470" s="280"/>
      <c r="N470" s="433"/>
      <c r="O470" s="434"/>
      <c r="P470" s="434" t="s">
        <v>95</v>
      </c>
      <c r="Q470" s="435">
        <f>H470*K470</f>
        <v>2000000</v>
      </c>
    </row>
    <row r="471" spans="1:22" s="211" customFormat="1" ht="21" customHeight="1" x14ac:dyDescent="0.15">
      <c r="A471" s="286"/>
      <c r="B471" s="286"/>
      <c r="C471" s="178" t="s">
        <v>271</v>
      </c>
      <c r="D471" s="615">
        <f>SUM(Q471)/1000</f>
        <v>26672</v>
      </c>
      <c r="E471" s="563">
        <v>0</v>
      </c>
      <c r="F471" s="358">
        <f>SUM(F472:F501)</f>
        <v>26672</v>
      </c>
      <c r="G471" s="436"/>
      <c r="H471" s="437"/>
      <c r="I471" s="438"/>
      <c r="J471" s="438"/>
      <c r="K471" s="445"/>
      <c r="L471" s="440"/>
      <c r="M471" s="440"/>
      <c r="N471" s="439"/>
      <c r="O471" s="440"/>
      <c r="P471" s="440"/>
      <c r="Q471" s="442">
        <f>SUM(Q472,Q475,Q479,Q485,Q488,Q492,Q495,Q500)</f>
        <v>26672000</v>
      </c>
    </row>
    <row r="472" spans="1:22" s="211" customFormat="1" ht="21" customHeight="1" x14ac:dyDescent="0.15">
      <c r="A472" s="286"/>
      <c r="B472" s="286"/>
      <c r="C472" s="318" t="s">
        <v>117</v>
      </c>
      <c r="D472" s="614"/>
      <c r="E472" s="351">
        <v>0</v>
      </c>
      <c r="F472" s="351">
        <v>750</v>
      </c>
      <c r="G472" s="561" t="s">
        <v>343</v>
      </c>
      <c r="H472" s="174"/>
      <c r="I472" s="280"/>
      <c r="J472" s="432"/>
      <c r="K472" s="441"/>
      <c r="L472" s="434"/>
      <c r="M472" s="434"/>
      <c r="N472" s="65"/>
      <c r="O472" s="280"/>
      <c r="P472" s="280"/>
      <c r="Q472" s="443">
        <f>SUM(Q473:Q473)</f>
        <v>750000</v>
      </c>
      <c r="T472" s="211">
        <v>750000</v>
      </c>
    </row>
    <row r="473" spans="1:22" s="211" customFormat="1" ht="21" customHeight="1" x14ac:dyDescent="0.15">
      <c r="A473" s="286"/>
      <c r="B473" s="286"/>
      <c r="C473" s="318"/>
      <c r="D473" s="614"/>
      <c r="E473" s="351">
        <v>0</v>
      </c>
      <c r="F473" s="351">
        <v>0</v>
      </c>
      <c r="G473" s="561" t="s">
        <v>736</v>
      </c>
      <c r="H473" s="431">
        <v>25000</v>
      </c>
      <c r="I473" s="280" t="s">
        <v>93</v>
      </c>
      <c r="J473" s="432" t="s">
        <v>131</v>
      </c>
      <c r="K473" s="441">
        <v>10</v>
      </c>
      <c r="L473" s="434" t="s">
        <v>139</v>
      </c>
      <c r="M473" s="434" t="s">
        <v>131</v>
      </c>
      <c r="N473" s="65">
        <v>3</v>
      </c>
      <c r="O473" s="280" t="s">
        <v>96</v>
      </c>
      <c r="P473" s="280" t="s">
        <v>95</v>
      </c>
      <c r="Q473" s="435">
        <f>H473*K473*N473</f>
        <v>750000</v>
      </c>
    </row>
    <row r="474" spans="1:22" s="211" customFormat="1" ht="21" customHeight="1" x14ac:dyDescent="0.15">
      <c r="A474" s="286"/>
      <c r="B474" s="286"/>
      <c r="C474" s="318"/>
      <c r="D474" s="614"/>
      <c r="E474" s="351">
        <v>0</v>
      </c>
      <c r="F474" s="351">
        <v>0</v>
      </c>
      <c r="G474" s="561"/>
      <c r="H474" s="431"/>
      <c r="I474" s="432"/>
      <c r="J474" s="280"/>
      <c r="K474" s="441"/>
      <c r="L474" s="434"/>
      <c r="M474" s="434"/>
      <c r="N474" s="433"/>
      <c r="O474" s="434"/>
      <c r="P474" s="434"/>
      <c r="Q474" s="435"/>
    </row>
    <row r="475" spans="1:22" s="211" customFormat="1" ht="21" customHeight="1" x14ac:dyDescent="0.15">
      <c r="A475" s="286"/>
      <c r="B475" s="286"/>
      <c r="C475" s="318"/>
      <c r="D475" s="614"/>
      <c r="E475" s="351">
        <v>0</v>
      </c>
      <c r="F475" s="351">
        <v>11072</v>
      </c>
      <c r="G475" s="561" t="s">
        <v>344</v>
      </c>
      <c r="H475" s="431"/>
      <c r="I475" s="432"/>
      <c r="J475" s="280"/>
      <c r="K475" s="441"/>
      <c r="L475" s="434"/>
      <c r="M475" s="434"/>
      <c r="N475" s="433"/>
      <c r="O475" s="434"/>
      <c r="P475" s="434"/>
      <c r="Q475" s="443">
        <f>SUM(Q476:Q477)</f>
        <v>11072000</v>
      </c>
      <c r="T475" s="211">
        <v>11072000</v>
      </c>
    </row>
    <row r="476" spans="1:22" s="211" customFormat="1" ht="21" customHeight="1" x14ac:dyDescent="0.15">
      <c r="A476" s="286"/>
      <c r="B476" s="286"/>
      <c r="C476" s="318"/>
      <c r="D476" s="614"/>
      <c r="E476" s="351">
        <v>0</v>
      </c>
      <c r="F476" s="351">
        <v>0</v>
      </c>
      <c r="G476" s="561" t="s">
        <v>376</v>
      </c>
      <c r="H476" s="431">
        <v>5440000</v>
      </c>
      <c r="I476" s="432" t="s">
        <v>93</v>
      </c>
      <c r="J476" s="280" t="s">
        <v>131</v>
      </c>
      <c r="K476" s="441">
        <v>1</v>
      </c>
      <c r="L476" s="434" t="s">
        <v>377</v>
      </c>
      <c r="M476" s="434"/>
      <c r="N476" s="433"/>
      <c r="O476" s="434"/>
      <c r="P476" s="434" t="s">
        <v>95</v>
      </c>
      <c r="Q476" s="413">
        <f>H476*K476</f>
        <v>5440000</v>
      </c>
      <c r="R476" s="104"/>
      <c r="S476" s="104"/>
    </row>
    <row r="477" spans="1:22" s="211" customFormat="1" ht="21" customHeight="1" x14ac:dyDescent="0.15">
      <c r="A477" s="286"/>
      <c r="B477" s="286"/>
      <c r="C477" s="318"/>
      <c r="D477" s="614"/>
      <c r="E477" s="351">
        <v>0</v>
      </c>
      <c r="F477" s="351">
        <v>0</v>
      </c>
      <c r="G477" s="561" t="s">
        <v>378</v>
      </c>
      <c r="H477" s="431">
        <v>5632000</v>
      </c>
      <c r="I477" s="432" t="s">
        <v>93</v>
      </c>
      <c r="J477" s="280" t="s">
        <v>131</v>
      </c>
      <c r="K477" s="441">
        <v>1</v>
      </c>
      <c r="L477" s="434" t="s">
        <v>377</v>
      </c>
      <c r="M477" s="434"/>
      <c r="N477" s="433"/>
      <c r="O477" s="434"/>
      <c r="P477" s="434" t="s">
        <v>95</v>
      </c>
      <c r="Q477" s="413">
        <f>H477*K477</f>
        <v>5632000</v>
      </c>
    </row>
    <row r="478" spans="1:22" s="211" customFormat="1" ht="21" customHeight="1" x14ac:dyDescent="0.15">
      <c r="A478" s="286"/>
      <c r="B478" s="286"/>
      <c r="C478" s="318"/>
      <c r="D478" s="614"/>
      <c r="E478" s="351">
        <v>0</v>
      </c>
      <c r="F478" s="351">
        <v>0</v>
      </c>
      <c r="G478" s="561"/>
      <c r="H478" s="431"/>
      <c r="I478" s="432"/>
      <c r="J478" s="280"/>
      <c r="K478" s="441"/>
      <c r="L478" s="434"/>
      <c r="M478" s="434"/>
      <c r="N478" s="433"/>
      <c r="O478" s="434"/>
      <c r="P478" s="434"/>
      <c r="Q478" s="413"/>
    </row>
    <row r="479" spans="1:22" s="211" customFormat="1" ht="21" customHeight="1" x14ac:dyDescent="0.15">
      <c r="A479" s="286"/>
      <c r="B479" s="286"/>
      <c r="C479" s="318"/>
      <c r="D479" s="614"/>
      <c r="E479" s="351">
        <v>0</v>
      </c>
      <c r="F479" s="351">
        <v>8400</v>
      </c>
      <c r="G479" s="561" t="s">
        <v>348</v>
      </c>
      <c r="H479" s="431"/>
      <c r="I479" s="432"/>
      <c r="J479" s="280"/>
      <c r="K479" s="441"/>
      <c r="L479" s="434"/>
      <c r="M479" s="434"/>
      <c r="N479" s="433"/>
      <c r="O479" s="434"/>
      <c r="P479" s="434"/>
      <c r="Q479" s="443">
        <f>SUM(Q480:Q483)</f>
        <v>8400000</v>
      </c>
      <c r="V479" s="211">
        <v>8400000</v>
      </c>
    </row>
    <row r="480" spans="1:22" s="211" customFormat="1" ht="21" customHeight="1" x14ac:dyDescent="0.15">
      <c r="A480" s="286"/>
      <c r="B480" s="286"/>
      <c r="C480" s="318"/>
      <c r="D480" s="614"/>
      <c r="E480" s="351">
        <v>0</v>
      </c>
      <c r="F480" s="351">
        <v>0</v>
      </c>
      <c r="G480" s="561" t="s">
        <v>354</v>
      </c>
      <c r="H480" s="431">
        <v>5000</v>
      </c>
      <c r="I480" s="432" t="s">
        <v>93</v>
      </c>
      <c r="J480" s="280" t="s">
        <v>131</v>
      </c>
      <c r="K480" s="441">
        <v>500</v>
      </c>
      <c r="L480" s="434" t="s">
        <v>350</v>
      </c>
      <c r="M480" s="434"/>
      <c r="N480" s="433"/>
      <c r="O480" s="434"/>
      <c r="P480" s="434" t="s">
        <v>351</v>
      </c>
      <c r="Q480" s="435">
        <f>H480*K480</f>
        <v>2500000</v>
      </c>
    </row>
    <row r="481" spans="1:22" s="211" customFormat="1" ht="21" customHeight="1" x14ac:dyDescent="0.15">
      <c r="A481" s="286"/>
      <c r="B481" s="286"/>
      <c r="C481" s="318"/>
      <c r="D481" s="614"/>
      <c r="E481" s="351">
        <v>0</v>
      </c>
      <c r="F481" s="351">
        <v>0</v>
      </c>
      <c r="G481" s="561" t="s">
        <v>349</v>
      </c>
      <c r="H481" s="431">
        <v>10000</v>
      </c>
      <c r="I481" s="432" t="s">
        <v>93</v>
      </c>
      <c r="J481" s="280" t="s">
        <v>131</v>
      </c>
      <c r="K481" s="441">
        <v>300</v>
      </c>
      <c r="L481" s="434" t="s">
        <v>352</v>
      </c>
      <c r="M481" s="434"/>
      <c r="N481" s="433"/>
      <c r="O481" s="434"/>
      <c r="P481" s="434" t="s">
        <v>351</v>
      </c>
      <c r="Q481" s="435">
        <f>H481*K481</f>
        <v>3000000</v>
      </c>
    </row>
    <row r="482" spans="1:22" s="211" customFormat="1" ht="21" customHeight="1" x14ac:dyDescent="0.15">
      <c r="A482" s="286"/>
      <c r="B482" s="286"/>
      <c r="C482" s="318"/>
      <c r="D482" s="614"/>
      <c r="E482" s="351">
        <v>0</v>
      </c>
      <c r="F482" s="351">
        <v>0</v>
      </c>
      <c r="G482" s="561" t="s">
        <v>790</v>
      </c>
      <c r="H482" s="431">
        <v>900000</v>
      </c>
      <c r="I482" s="432" t="s">
        <v>93</v>
      </c>
      <c r="J482" s="280" t="s">
        <v>131</v>
      </c>
      <c r="K482" s="441">
        <v>1</v>
      </c>
      <c r="L482" s="434" t="s">
        <v>346</v>
      </c>
      <c r="M482" s="434"/>
      <c r="N482" s="433"/>
      <c r="O482" s="434"/>
      <c r="P482" s="434" t="s">
        <v>351</v>
      </c>
      <c r="Q482" s="435">
        <f>H482*K482</f>
        <v>900000</v>
      </c>
    </row>
    <row r="483" spans="1:22" s="211" customFormat="1" ht="21" customHeight="1" x14ac:dyDescent="0.15">
      <c r="A483" s="286"/>
      <c r="B483" s="286"/>
      <c r="C483" s="318"/>
      <c r="D483" s="614"/>
      <c r="E483" s="351">
        <v>0</v>
      </c>
      <c r="F483" s="351">
        <v>0</v>
      </c>
      <c r="G483" s="561" t="s">
        <v>353</v>
      </c>
      <c r="H483" s="431">
        <v>2000000</v>
      </c>
      <c r="I483" s="432" t="s">
        <v>347</v>
      </c>
      <c r="J483" s="280" t="s">
        <v>131</v>
      </c>
      <c r="K483" s="441">
        <v>1</v>
      </c>
      <c r="L483" s="434" t="s">
        <v>346</v>
      </c>
      <c r="M483" s="434"/>
      <c r="N483" s="433"/>
      <c r="O483" s="434"/>
      <c r="P483" s="434" t="s">
        <v>351</v>
      </c>
      <c r="Q483" s="435">
        <f>H483*K483</f>
        <v>2000000</v>
      </c>
    </row>
    <row r="484" spans="1:22" s="211" customFormat="1" ht="21" customHeight="1" x14ac:dyDescent="0.15">
      <c r="A484" s="286"/>
      <c r="B484" s="286"/>
      <c r="C484" s="318"/>
      <c r="D484" s="614"/>
      <c r="E484" s="351">
        <v>0</v>
      </c>
      <c r="F484" s="351">
        <v>0</v>
      </c>
      <c r="G484" s="561"/>
      <c r="H484" s="431"/>
      <c r="I484" s="432"/>
      <c r="J484" s="280"/>
      <c r="K484" s="441"/>
      <c r="L484" s="434"/>
      <c r="M484" s="434"/>
      <c r="N484" s="433"/>
      <c r="O484" s="434"/>
      <c r="P484" s="434"/>
      <c r="Q484" s="435"/>
    </row>
    <row r="485" spans="1:22" s="211" customFormat="1" ht="21" customHeight="1" x14ac:dyDescent="0.15">
      <c r="A485" s="286"/>
      <c r="B485" s="286"/>
      <c r="C485" s="318"/>
      <c r="D485" s="614"/>
      <c r="E485" s="351">
        <v>0</v>
      </c>
      <c r="F485" s="351">
        <v>150</v>
      </c>
      <c r="G485" s="561" t="s">
        <v>355</v>
      </c>
      <c r="H485" s="431"/>
      <c r="I485" s="432"/>
      <c r="J485" s="280"/>
      <c r="K485" s="441"/>
      <c r="L485" s="434"/>
      <c r="M485" s="434"/>
      <c r="N485" s="433"/>
      <c r="O485" s="434"/>
      <c r="P485" s="434"/>
      <c r="Q485" s="443">
        <f>SUM(Q486)</f>
        <v>150000</v>
      </c>
      <c r="T485" s="211">
        <v>150000</v>
      </c>
    </row>
    <row r="486" spans="1:22" s="211" customFormat="1" ht="21" customHeight="1" x14ac:dyDescent="0.15">
      <c r="A486" s="286"/>
      <c r="B486" s="286"/>
      <c r="C486" s="318"/>
      <c r="D486" s="614"/>
      <c r="E486" s="351">
        <v>0</v>
      </c>
      <c r="F486" s="351">
        <v>0</v>
      </c>
      <c r="G486" s="561" t="s">
        <v>356</v>
      </c>
      <c r="H486" s="431">
        <v>15000</v>
      </c>
      <c r="I486" s="432" t="s">
        <v>347</v>
      </c>
      <c r="J486" s="280" t="s">
        <v>131</v>
      </c>
      <c r="K486" s="441">
        <v>10</v>
      </c>
      <c r="L486" s="434" t="s">
        <v>357</v>
      </c>
      <c r="M486" s="434"/>
      <c r="N486" s="433"/>
      <c r="O486" s="434"/>
      <c r="P486" s="389" t="s">
        <v>351</v>
      </c>
      <c r="Q486" s="390">
        <f>H486*K486</f>
        <v>150000</v>
      </c>
    </row>
    <row r="487" spans="1:22" s="211" customFormat="1" ht="21" customHeight="1" x14ac:dyDescent="0.15">
      <c r="A487" s="286"/>
      <c r="B487" s="286"/>
      <c r="C487" s="318"/>
      <c r="D487" s="614"/>
      <c r="E487" s="351">
        <v>0</v>
      </c>
      <c r="F487" s="351">
        <v>0</v>
      </c>
      <c r="G487" s="561"/>
      <c r="H487" s="431"/>
      <c r="I487" s="432"/>
      <c r="J487" s="281"/>
      <c r="K487" s="441"/>
      <c r="L487" s="434"/>
      <c r="M487" s="434"/>
      <c r="N487" s="433"/>
      <c r="O487" s="434"/>
      <c r="P487" s="434"/>
      <c r="Q487" s="435"/>
    </row>
    <row r="488" spans="1:22" s="279" customFormat="1" ht="21" customHeight="1" x14ac:dyDescent="0.15">
      <c r="A488" s="286"/>
      <c r="B488" s="286"/>
      <c r="C488" s="318"/>
      <c r="D488" s="614"/>
      <c r="E488" s="351">
        <v>0</v>
      </c>
      <c r="F488" s="351">
        <v>900</v>
      </c>
      <c r="G488" s="561" t="s">
        <v>358</v>
      </c>
      <c r="H488" s="431"/>
      <c r="I488" s="432"/>
      <c r="J488" s="432"/>
      <c r="K488" s="441"/>
      <c r="L488" s="434"/>
      <c r="M488" s="434"/>
      <c r="N488" s="433"/>
      <c r="O488" s="434"/>
      <c r="P488" s="434"/>
      <c r="Q488" s="443">
        <f>SUM(Q489:Q490)</f>
        <v>900000</v>
      </c>
      <c r="T488" s="279">
        <v>900000</v>
      </c>
    </row>
    <row r="489" spans="1:22" s="211" customFormat="1" ht="21" customHeight="1" x14ac:dyDescent="0.15">
      <c r="A489" s="286"/>
      <c r="B489" s="286"/>
      <c r="C489" s="318"/>
      <c r="D489" s="614"/>
      <c r="E489" s="351">
        <v>0</v>
      </c>
      <c r="F489" s="351">
        <v>0</v>
      </c>
      <c r="G489" s="561" t="s">
        <v>359</v>
      </c>
      <c r="H489" s="431">
        <v>300000</v>
      </c>
      <c r="I489" s="432" t="s">
        <v>347</v>
      </c>
      <c r="J489" s="280" t="s">
        <v>131</v>
      </c>
      <c r="K489" s="441">
        <v>2</v>
      </c>
      <c r="L489" s="434" t="s">
        <v>346</v>
      </c>
      <c r="M489" s="434"/>
      <c r="N489" s="433"/>
      <c r="O489" s="434"/>
      <c r="P489" s="389" t="s">
        <v>351</v>
      </c>
      <c r="Q489" s="48">
        <f>H489*K489</f>
        <v>600000</v>
      </c>
    </row>
    <row r="490" spans="1:22" s="211" customFormat="1" ht="21" customHeight="1" x14ac:dyDescent="0.15">
      <c r="A490" s="286"/>
      <c r="B490" s="286"/>
      <c r="C490" s="318"/>
      <c r="D490" s="614"/>
      <c r="E490" s="351">
        <v>0</v>
      </c>
      <c r="F490" s="351">
        <v>0</v>
      </c>
      <c r="G490" s="561" t="s">
        <v>360</v>
      </c>
      <c r="H490" s="431">
        <v>15000</v>
      </c>
      <c r="I490" s="432" t="s">
        <v>347</v>
      </c>
      <c r="J490" s="280" t="s">
        <v>131</v>
      </c>
      <c r="K490" s="441">
        <v>10</v>
      </c>
      <c r="L490" s="434" t="s">
        <v>345</v>
      </c>
      <c r="M490" s="280" t="s">
        <v>131</v>
      </c>
      <c r="N490" s="433">
        <v>2</v>
      </c>
      <c r="O490" s="434" t="s">
        <v>346</v>
      </c>
      <c r="P490" s="389" t="s">
        <v>351</v>
      </c>
      <c r="Q490" s="48">
        <f>H490*K490*N490</f>
        <v>300000</v>
      </c>
    </row>
    <row r="491" spans="1:22" s="418" customFormat="1" ht="21" customHeight="1" x14ac:dyDescent="0.15">
      <c r="A491" s="286"/>
      <c r="B491" s="286"/>
      <c r="C491" s="444"/>
      <c r="D491" s="614"/>
      <c r="E491" s="351">
        <v>0</v>
      </c>
      <c r="F491" s="351">
        <v>0</v>
      </c>
      <c r="G491" s="561"/>
      <c r="H491" s="431"/>
      <c r="I491" s="432"/>
      <c r="J491" s="281"/>
      <c r="K491" s="441"/>
      <c r="L491" s="434"/>
      <c r="M491" s="280"/>
      <c r="N491" s="433"/>
      <c r="O491" s="434"/>
      <c r="P491" s="434"/>
      <c r="Q491" s="435"/>
    </row>
    <row r="492" spans="1:22" s="418" customFormat="1" ht="21" customHeight="1" x14ac:dyDescent="0.15">
      <c r="A492" s="286"/>
      <c r="B492" s="286"/>
      <c r="C492" s="444"/>
      <c r="D492" s="614"/>
      <c r="E492" s="351">
        <v>0</v>
      </c>
      <c r="F492" s="351">
        <v>400</v>
      </c>
      <c r="G492" s="561" t="s">
        <v>732</v>
      </c>
      <c r="H492" s="431"/>
      <c r="I492" s="432"/>
      <c r="J492" s="281"/>
      <c r="K492" s="441"/>
      <c r="L492" s="434"/>
      <c r="M492" s="280"/>
      <c r="N492" s="433"/>
      <c r="O492" s="434"/>
      <c r="P492" s="434"/>
      <c r="Q492" s="443">
        <f>SUM(Q493)</f>
        <v>400000</v>
      </c>
      <c r="V492" s="418">
        <v>400000</v>
      </c>
    </row>
    <row r="493" spans="1:22" s="418" customFormat="1" ht="21" customHeight="1" x14ac:dyDescent="0.15">
      <c r="A493" s="286"/>
      <c r="B493" s="286"/>
      <c r="C493" s="444"/>
      <c r="D493" s="614"/>
      <c r="E493" s="351">
        <v>0</v>
      </c>
      <c r="F493" s="351">
        <v>0</v>
      </c>
      <c r="G493" s="561" t="s">
        <v>733</v>
      </c>
      <c r="H493" s="431">
        <v>400000</v>
      </c>
      <c r="I493" s="432" t="s">
        <v>93</v>
      </c>
      <c r="J493" s="280" t="s">
        <v>131</v>
      </c>
      <c r="K493" s="441">
        <v>1</v>
      </c>
      <c r="L493" s="434" t="s">
        <v>734</v>
      </c>
      <c r="M493" s="280"/>
      <c r="N493" s="433"/>
      <c r="O493" s="434"/>
      <c r="P493" s="434" t="s">
        <v>735</v>
      </c>
      <c r="Q493" s="435">
        <f>H493*K493</f>
        <v>400000</v>
      </c>
    </row>
    <row r="494" spans="1:22" s="418" customFormat="1" ht="21" customHeight="1" x14ac:dyDescent="0.15">
      <c r="A494" s="286"/>
      <c r="B494" s="286"/>
      <c r="C494" s="444"/>
      <c r="D494" s="614"/>
      <c r="E494" s="351">
        <v>0</v>
      </c>
      <c r="F494" s="351">
        <v>0</v>
      </c>
      <c r="G494" s="561"/>
      <c r="H494" s="431"/>
      <c r="I494" s="432"/>
      <c r="J494" s="281"/>
      <c r="K494" s="441"/>
      <c r="L494" s="434"/>
      <c r="M494" s="280"/>
      <c r="N494" s="433"/>
      <c r="O494" s="434"/>
      <c r="P494" s="434"/>
      <c r="Q494" s="435"/>
    </row>
    <row r="495" spans="1:22" s="418" customFormat="1" ht="21" customHeight="1" x14ac:dyDescent="0.15">
      <c r="A495" s="286"/>
      <c r="B495" s="286"/>
      <c r="C495" s="444"/>
      <c r="D495" s="614"/>
      <c r="E495" s="351">
        <v>0</v>
      </c>
      <c r="F495" s="351">
        <v>4000</v>
      </c>
      <c r="G495" s="561" t="s">
        <v>756</v>
      </c>
      <c r="H495" s="431"/>
      <c r="I495" s="432"/>
      <c r="J495" s="281"/>
      <c r="K495" s="441"/>
      <c r="L495" s="434"/>
      <c r="M495" s="280"/>
      <c r="N495" s="433"/>
      <c r="O495" s="434"/>
      <c r="P495" s="434"/>
      <c r="Q495" s="443">
        <f>SUM(Q496:Q498)</f>
        <v>4000000</v>
      </c>
      <c r="V495" s="418">
        <v>4000000</v>
      </c>
    </row>
    <row r="496" spans="1:22" s="418" customFormat="1" ht="21" customHeight="1" x14ac:dyDescent="0.15">
      <c r="A496" s="286"/>
      <c r="B496" s="286"/>
      <c r="C496" s="444"/>
      <c r="D496" s="614"/>
      <c r="E496" s="351">
        <v>0</v>
      </c>
      <c r="F496" s="351">
        <v>0</v>
      </c>
      <c r="G496" s="561" t="s">
        <v>757</v>
      </c>
      <c r="H496" s="431">
        <v>1000000</v>
      </c>
      <c r="I496" s="432" t="s">
        <v>93</v>
      </c>
      <c r="J496" s="280" t="s">
        <v>131</v>
      </c>
      <c r="K496" s="441">
        <v>1</v>
      </c>
      <c r="L496" s="434" t="s">
        <v>96</v>
      </c>
      <c r="M496" s="280"/>
      <c r="N496" s="433"/>
      <c r="O496" s="434"/>
      <c r="P496" s="434" t="s">
        <v>95</v>
      </c>
      <c r="Q496" s="435">
        <f>H496*K496</f>
        <v>1000000</v>
      </c>
    </row>
    <row r="497" spans="1:22" s="418" customFormat="1" ht="21" customHeight="1" x14ac:dyDescent="0.15">
      <c r="A497" s="286"/>
      <c r="B497" s="286"/>
      <c r="C497" s="444"/>
      <c r="D497" s="614"/>
      <c r="E497" s="351">
        <v>0</v>
      </c>
      <c r="F497" s="351">
        <v>0</v>
      </c>
      <c r="G497" s="561" t="s">
        <v>758</v>
      </c>
      <c r="H497" s="431">
        <v>1000000</v>
      </c>
      <c r="I497" s="432" t="s">
        <v>93</v>
      </c>
      <c r="J497" s="280" t="s">
        <v>131</v>
      </c>
      <c r="K497" s="441">
        <v>1</v>
      </c>
      <c r="L497" s="434" t="s">
        <v>96</v>
      </c>
      <c r="M497" s="280"/>
      <c r="N497" s="433"/>
      <c r="O497" s="434"/>
      <c r="P497" s="434" t="s">
        <v>95</v>
      </c>
      <c r="Q497" s="435">
        <f t="shared" ref="Q497:Q498" si="12">H497*K497</f>
        <v>1000000</v>
      </c>
    </row>
    <row r="498" spans="1:22" s="418" customFormat="1" ht="21" customHeight="1" x14ac:dyDescent="0.15">
      <c r="A498" s="286"/>
      <c r="B498" s="286"/>
      <c r="C498" s="444"/>
      <c r="D498" s="614"/>
      <c r="E498" s="351">
        <v>0</v>
      </c>
      <c r="F498" s="351">
        <v>0</v>
      </c>
      <c r="G498" s="561" t="s">
        <v>759</v>
      </c>
      <c r="H498" s="431">
        <v>2000000</v>
      </c>
      <c r="I498" s="432" t="s">
        <v>93</v>
      </c>
      <c r="J498" s="280" t="s">
        <v>131</v>
      </c>
      <c r="K498" s="441">
        <v>1</v>
      </c>
      <c r="L498" s="434" t="s">
        <v>96</v>
      </c>
      <c r="M498" s="280"/>
      <c r="N498" s="433"/>
      <c r="O498" s="434"/>
      <c r="P498" s="434" t="s">
        <v>95</v>
      </c>
      <c r="Q498" s="435">
        <f t="shared" si="12"/>
        <v>2000000</v>
      </c>
    </row>
    <row r="499" spans="1:22" s="418" customFormat="1" ht="21" customHeight="1" x14ac:dyDescent="0.15">
      <c r="A499" s="286"/>
      <c r="B499" s="286"/>
      <c r="C499" s="444"/>
      <c r="D499" s="614"/>
      <c r="E499" s="351">
        <v>0</v>
      </c>
      <c r="F499" s="351">
        <v>0</v>
      </c>
      <c r="G499" s="561"/>
      <c r="H499" s="431"/>
      <c r="I499" s="432"/>
      <c r="J499" s="281"/>
      <c r="K499" s="441"/>
      <c r="L499" s="434"/>
      <c r="M499" s="280"/>
      <c r="N499" s="433"/>
      <c r="O499" s="434"/>
      <c r="P499" s="434"/>
      <c r="Q499" s="435"/>
    </row>
    <row r="500" spans="1:22" s="418" customFormat="1" ht="21" customHeight="1" x14ac:dyDescent="0.15">
      <c r="A500" s="286"/>
      <c r="B500" s="286"/>
      <c r="C500" s="444"/>
      <c r="D500" s="614"/>
      <c r="E500" s="351">
        <v>0</v>
      </c>
      <c r="F500" s="351">
        <v>1000</v>
      </c>
      <c r="G500" s="561" t="s">
        <v>791</v>
      </c>
      <c r="H500" s="431"/>
      <c r="I500" s="432"/>
      <c r="J500" s="281"/>
      <c r="K500" s="441"/>
      <c r="L500" s="434"/>
      <c r="M500" s="280"/>
      <c r="N500" s="433"/>
      <c r="O500" s="434"/>
      <c r="P500" s="434"/>
      <c r="Q500" s="443">
        <f>SUM(Q501)</f>
        <v>1000000</v>
      </c>
      <c r="V500" s="418">
        <v>1000000</v>
      </c>
    </row>
    <row r="501" spans="1:22" s="211" customFormat="1" ht="21" customHeight="1" x14ac:dyDescent="0.15">
      <c r="A501" s="286"/>
      <c r="B501" s="286"/>
      <c r="C501" s="318"/>
      <c r="D501" s="614"/>
      <c r="E501" s="351">
        <v>0</v>
      </c>
      <c r="F501" s="351">
        <v>0</v>
      </c>
      <c r="G501" s="561" t="s">
        <v>785</v>
      </c>
      <c r="H501" s="431">
        <v>1000000</v>
      </c>
      <c r="I501" s="432" t="s">
        <v>788</v>
      </c>
      <c r="J501" s="280" t="s">
        <v>131</v>
      </c>
      <c r="K501" s="441">
        <v>1</v>
      </c>
      <c r="L501" s="434" t="s">
        <v>786</v>
      </c>
      <c r="M501" s="434"/>
      <c r="N501" s="433"/>
      <c r="O501" s="434"/>
      <c r="P501" s="434" t="s">
        <v>787</v>
      </c>
      <c r="Q501" s="435">
        <f>H501*K501</f>
        <v>1000000</v>
      </c>
    </row>
    <row r="502" spans="1:22" s="211" customFormat="1" ht="21" customHeight="1" x14ac:dyDescent="0.15">
      <c r="A502" s="286"/>
      <c r="B502" s="286"/>
      <c r="C502" s="178" t="s">
        <v>272</v>
      </c>
      <c r="D502" s="610">
        <f>SUM(Q502)/1000</f>
        <v>29000.000199999999</v>
      </c>
      <c r="E502" s="358">
        <f>SUM(E503:E521)</f>
        <v>29000.000199999999</v>
      </c>
      <c r="F502" s="358">
        <v>0</v>
      </c>
      <c r="G502" s="436"/>
      <c r="H502" s="437"/>
      <c r="I502" s="438"/>
      <c r="J502" s="438"/>
      <c r="K502" s="445"/>
      <c r="L502" s="440"/>
      <c r="M502" s="440"/>
      <c r="N502" s="439"/>
      <c r="O502" s="440"/>
      <c r="P502" s="440"/>
      <c r="Q502" s="442">
        <f>SUM(Q503,Q511,Q516,Q520)</f>
        <v>29000000.199999999</v>
      </c>
      <c r="R502" s="211">
        <v>29000000</v>
      </c>
    </row>
    <row r="503" spans="1:22" s="211" customFormat="1" ht="21" customHeight="1" x14ac:dyDescent="0.15">
      <c r="A503" s="286"/>
      <c r="B503" s="286"/>
      <c r="C503" s="285" t="s">
        <v>117</v>
      </c>
      <c r="D503" s="606"/>
      <c r="E503" s="351">
        <v>27512.467199999999</v>
      </c>
      <c r="F503" s="351">
        <v>0</v>
      </c>
      <c r="G503" s="561" t="s">
        <v>515</v>
      </c>
      <c r="H503" s="431"/>
      <c r="I503" s="432"/>
      <c r="J503" s="432"/>
      <c r="K503" s="441"/>
      <c r="L503" s="434"/>
      <c r="M503" s="434"/>
      <c r="N503" s="433"/>
      <c r="O503" s="434"/>
      <c r="P503" s="434"/>
      <c r="Q503" s="443">
        <f>SUM(Q504,Q505,Q508,Q509)</f>
        <v>27512467.199999999</v>
      </c>
    </row>
    <row r="504" spans="1:22" s="211" customFormat="1" ht="21" customHeight="1" x14ac:dyDescent="0.15">
      <c r="A504" s="286"/>
      <c r="B504" s="286"/>
      <c r="C504" s="285"/>
      <c r="D504" s="606"/>
      <c r="E504" s="351">
        <v>0</v>
      </c>
      <c r="F504" s="351">
        <v>0</v>
      </c>
      <c r="G504" s="561" t="s">
        <v>576</v>
      </c>
      <c r="H504" s="431">
        <v>1920600</v>
      </c>
      <c r="I504" s="432" t="s">
        <v>8</v>
      </c>
      <c r="J504" s="280" t="s">
        <v>136</v>
      </c>
      <c r="K504" s="441">
        <v>12</v>
      </c>
      <c r="L504" s="434" t="s">
        <v>304</v>
      </c>
      <c r="M504" s="434"/>
      <c r="N504" s="433"/>
      <c r="O504" s="434"/>
      <c r="P504" s="434" t="s">
        <v>0</v>
      </c>
      <c r="Q504" s="435">
        <v>23047200</v>
      </c>
    </row>
    <row r="505" spans="1:22" s="211" customFormat="1" ht="21" customHeight="1" x14ac:dyDescent="0.15">
      <c r="A505" s="286"/>
      <c r="B505" s="286"/>
      <c r="C505" s="285"/>
      <c r="D505" s="606"/>
      <c r="E505" s="351">
        <v>0</v>
      </c>
      <c r="F505" s="351">
        <v>0</v>
      </c>
      <c r="G505" s="561" t="s">
        <v>577</v>
      </c>
      <c r="H505" s="431">
        <v>336000</v>
      </c>
      <c r="I505" s="432" t="s">
        <v>8</v>
      </c>
      <c r="J505" s="280" t="s">
        <v>136</v>
      </c>
      <c r="K505" s="441">
        <v>12</v>
      </c>
      <c r="L505" s="434" t="s">
        <v>304</v>
      </c>
      <c r="M505" s="434"/>
      <c r="N505" s="433"/>
      <c r="O505" s="434"/>
      <c r="P505" s="434" t="s">
        <v>0</v>
      </c>
      <c r="Q505" s="435">
        <v>4032000</v>
      </c>
    </row>
    <row r="506" spans="1:22" s="211" customFormat="1" ht="21" customHeight="1" x14ac:dyDescent="0.15">
      <c r="A506" s="286"/>
      <c r="B506" s="286"/>
      <c r="C506" s="285"/>
      <c r="D506" s="606"/>
      <c r="E506" s="351">
        <v>0</v>
      </c>
      <c r="F506" s="351">
        <v>0</v>
      </c>
      <c r="G506" s="561"/>
      <c r="H506" s="431"/>
      <c r="I506" s="432"/>
      <c r="J506" s="432"/>
      <c r="K506" s="441"/>
      <c r="L506" s="434"/>
      <c r="M506" s="434"/>
      <c r="N506" s="433"/>
      <c r="O506" s="434"/>
      <c r="P506" s="434"/>
      <c r="Q506" s="443"/>
    </row>
    <row r="507" spans="1:22" s="211" customFormat="1" ht="21" customHeight="1" x14ac:dyDescent="0.15">
      <c r="A507" s="286"/>
      <c r="B507" s="286"/>
      <c r="C507" s="285"/>
      <c r="D507" s="606"/>
      <c r="E507" s="351">
        <v>0</v>
      </c>
      <c r="F507" s="351">
        <v>0</v>
      </c>
      <c r="G507" s="561" t="s">
        <v>571</v>
      </c>
      <c r="H507" s="431"/>
      <c r="I507" s="432"/>
      <c r="J507" s="432"/>
      <c r="K507" s="441"/>
      <c r="L507" s="434"/>
      <c r="M507" s="434"/>
      <c r="N507" s="433"/>
      <c r="O507" s="434"/>
      <c r="P507" s="434"/>
      <c r="Q507" s="443"/>
    </row>
    <row r="508" spans="1:22" s="211" customFormat="1" ht="21" customHeight="1" x14ac:dyDescent="0.15">
      <c r="A508" s="286"/>
      <c r="B508" s="286"/>
      <c r="C508" s="285"/>
      <c r="D508" s="606"/>
      <c r="E508" s="351">
        <v>0</v>
      </c>
      <c r="F508" s="351">
        <v>0</v>
      </c>
      <c r="G508" s="561" t="s">
        <v>516</v>
      </c>
      <c r="H508" s="431">
        <v>27079200</v>
      </c>
      <c r="I508" s="432" t="s">
        <v>8</v>
      </c>
      <c r="J508" s="280" t="s">
        <v>136</v>
      </c>
      <c r="K508" s="278">
        <v>0.9</v>
      </c>
      <c r="L508" s="434" t="s">
        <v>305</v>
      </c>
      <c r="M508" s="434"/>
      <c r="N508" s="433"/>
      <c r="O508" s="434"/>
      <c r="P508" s="434" t="s">
        <v>0</v>
      </c>
      <c r="Q508" s="435">
        <v>243712.80000000002</v>
      </c>
    </row>
    <row r="509" spans="1:22" s="211" customFormat="1" ht="21" customHeight="1" x14ac:dyDescent="0.15">
      <c r="A509" s="286"/>
      <c r="B509" s="286"/>
      <c r="C509" s="285"/>
      <c r="D509" s="606"/>
      <c r="E509" s="351">
        <v>0</v>
      </c>
      <c r="F509" s="351">
        <v>0</v>
      </c>
      <c r="G509" s="561" t="s">
        <v>517</v>
      </c>
      <c r="H509" s="431">
        <v>27079200</v>
      </c>
      <c r="I509" s="432" t="s">
        <v>8</v>
      </c>
      <c r="J509" s="280" t="s">
        <v>136</v>
      </c>
      <c r="K509" s="278">
        <v>0.7</v>
      </c>
      <c r="L509" s="434" t="s">
        <v>305</v>
      </c>
      <c r="M509" s="434"/>
      <c r="N509" s="433"/>
      <c r="O509" s="434"/>
      <c r="P509" s="434" t="s">
        <v>0</v>
      </c>
      <c r="Q509" s="435">
        <v>189554.4</v>
      </c>
    </row>
    <row r="510" spans="1:22" s="211" customFormat="1" ht="21" customHeight="1" x14ac:dyDescent="0.15">
      <c r="A510" s="286"/>
      <c r="B510" s="286"/>
      <c r="C510" s="285"/>
      <c r="D510" s="606"/>
      <c r="E510" s="351">
        <v>0</v>
      </c>
      <c r="F510" s="351">
        <v>0</v>
      </c>
      <c r="G510" s="561"/>
      <c r="H510" s="431"/>
      <c r="I510" s="432"/>
      <c r="J510" s="432"/>
      <c r="K510" s="441"/>
      <c r="L510" s="434"/>
      <c r="M510" s="434"/>
      <c r="N510" s="433"/>
      <c r="O510" s="434"/>
      <c r="P510" s="434"/>
      <c r="Q510" s="443"/>
    </row>
    <row r="511" spans="1:22" s="211" customFormat="1" ht="21" customHeight="1" x14ac:dyDescent="0.15">
      <c r="A511" s="286"/>
      <c r="B511" s="286"/>
      <c r="C511" s="285"/>
      <c r="D511" s="606"/>
      <c r="E511" s="351">
        <v>970</v>
      </c>
      <c r="F511" s="351">
        <v>0</v>
      </c>
      <c r="G511" s="561" t="s">
        <v>572</v>
      </c>
      <c r="H511" s="431"/>
      <c r="I511" s="432"/>
      <c r="J511" s="432"/>
      <c r="K511" s="441"/>
      <c r="L511" s="434"/>
      <c r="M511" s="434"/>
      <c r="N511" s="433"/>
      <c r="O511" s="434"/>
      <c r="P511" s="434"/>
      <c r="Q511" s="443">
        <f>SUM(Q512:Q514)</f>
        <v>970000</v>
      </c>
    </row>
    <row r="512" spans="1:22" s="211" customFormat="1" ht="21" customHeight="1" x14ac:dyDescent="0.15">
      <c r="A512" s="286"/>
      <c r="B512" s="286"/>
      <c r="C512" s="285"/>
      <c r="D512" s="606"/>
      <c r="E512" s="351">
        <v>0</v>
      </c>
      <c r="F512" s="351">
        <v>0</v>
      </c>
      <c r="G512" s="561" t="s">
        <v>518</v>
      </c>
      <c r="H512" s="431">
        <v>35000</v>
      </c>
      <c r="I512" s="432" t="s">
        <v>8</v>
      </c>
      <c r="J512" s="280" t="s">
        <v>136</v>
      </c>
      <c r="K512" s="441">
        <v>6</v>
      </c>
      <c r="L512" s="434" t="s">
        <v>278</v>
      </c>
      <c r="M512" s="434"/>
      <c r="N512" s="433"/>
      <c r="O512" s="434"/>
      <c r="P512" s="434" t="s">
        <v>0</v>
      </c>
      <c r="Q512" s="435">
        <v>210000</v>
      </c>
    </row>
    <row r="513" spans="1:21" s="211" customFormat="1" ht="21" customHeight="1" x14ac:dyDescent="0.15">
      <c r="A513" s="286"/>
      <c r="B513" s="286"/>
      <c r="C513" s="285"/>
      <c r="D513" s="606"/>
      <c r="E513" s="351">
        <v>0</v>
      </c>
      <c r="F513" s="351">
        <v>0</v>
      </c>
      <c r="G513" s="561" t="s">
        <v>519</v>
      </c>
      <c r="H513" s="431">
        <v>30000</v>
      </c>
      <c r="I513" s="432" t="s">
        <v>8</v>
      </c>
      <c r="J513" s="280" t="s">
        <v>136</v>
      </c>
      <c r="K513" s="441">
        <v>12</v>
      </c>
      <c r="L513" s="434" t="s">
        <v>278</v>
      </c>
      <c r="M513" s="280" t="s">
        <v>136</v>
      </c>
      <c r="N513" s="441">
        <v>2</v>
      </c>
      <c r="O513" s="434" t="s">
        <v>279</v>
      </c>
      <c r="P513" s="434" t="s">
        <v>0</v>
      </c>
      <c r="Q513" s="435">
        <v>720000</v>
      </c>
    </row>
    <row r="514" spans="1:21" s="211" customFormat="1" ht="21" customHeight="1" x14ac:dyDescent="0.15">
      <c r="A514" s="286"/>
      <c r="B514" s="286"/>
      <c r="C514" s="285"/>
      <c r="D514" s="606"/>
      <c r="E514" s="351">
        <v>0</v>
      </c>
      <c r="F514" s="351">
        <v>0</v>
      </c>
      <c r="G514" s="561" t="s">
        <v>520</v>
      </c>
      <c r="H514" s="431">
        <v>40000</v>
      </c>
      <c r="I514" s="432" t="s">
        <v>8</v>
      </c>
      <c r="J514" s="280" t="s">
        <v>136</v>
      </c>
      <c r="K514" s="441">
        <v>1</v>
      </c>
      <c r="L514" s="434" t="s">
        <v>279</v>
      </c>
      <c r="M514" s="434"/>
      <c r="N514" s="433"/>
      <c r="O514" s="434"/>
      <c r="P514" s="434" t="s">
        <v>0</v>
      </c>
      <c r="Q514" s="435">
        <v>40000</v>
      </c>
    </row>
    <row r="515" spans="1:21" s="211" customFormat="1" ht="21" customHeight="1" x14ac:dyDescent="0.15">
      <c r="A515" s="286"/>
      <c r="B515" s="286"/>
      <c r="C515" s="285"/>
      <c r="D515" s="606"/>
      <c r="E515" s="351">
        <v>0</v>
      </c>
      <c r="F515" s="351">
        <v>0</v>
      </c>
      <c r="G515" s="561"/>
      <c r="H515" s="431"/>
      <c r="I515" s="432"/>
      <c r="J515" s="432"/>
      <c r="K515" s="441"/>
      <c r="L515" s="434"/>
      <c r="M515" s="434"/>
      <c r="N515" s="433"/>
      <c r="O515" s="434"/>
      <c r="P515" s="434"/>
      <c r="Q515" s="443"/>
    </row>
    <row r="516" spans="1:21" s="211" customFormat="1" ht="21" customHeight="1" x14ac:dyDescent="0.15">
      <c r="A516" s="286"/>
      <c r="B516" s="286"/>
      <c r="C516" s="285"/>
      <c r="D516" s="606"/>
      <c r="E516" s="351">
        <v>150</v>
      </c>
      <c r="F516" s="351">
        <v>0</v>
      </c>
      <c r="G516" s="561" t="s">
        <v>573</v>
      </c>
      <c r="H516" s="431"/>
      <c r="I516" s="432"/>
      <c r="J516" s="432"/>
      <c r="K516" s="441"/>
      <c r="L516" s="434"/>
      <c r="M516" s="434"/>
      <c r="N516" s="433"/>
      <c r="O516" s="434"/>
      <c r="P516" s="434"/>
      <c r="Q516" s="443">
        <f>SUM(Q517:Q518)</f>
        <v>150000</v>
      </c>
    </row>
    <row r="517" spans="1:21" s="211" customFormat="1" ht="21" customHeight="1" x14ac:dyDescent="0.15">
      <c r="A517" s="286"/>
      <c r="B517" s="286"/>
      <c r="C517" s="285"/>
      <c r="D517" s="606"/>
      <c r="E517" s="351">
        <v>0</v>
      </c>
      <c r="F517" s="351">
        <v>0</v>
      </c>
      <c r="G517" s="561" t="s">
        <v>521</v>
      </c>
      <c r="H517" s="431">
        <v>15000</v>
      </c>
      <c r="I517" s="432" t="s">
        <v>8</v>
      </c>
      <c r="J517" s="280" t="s">
        <v>136</v>
      </c>
      <c r="K517" s="441">
        <v>6</v>
      </c>
      <c r="L517" s="434" t="s">
        <v>279</v>
      </c>
      <c r="M517" s="280"/>
      <c r="N517" s="433"/>
      <c r="O517" s="434"/>
      <c r="P517" s="434" t="s">
        <v>0</v>
      </c>
      <c r="Q517" s="435">
        <v>90000</v>
      </c>
    </row>
    <row r="518" spans="1:21" s="275" customFormat="1" ht="21" customHeight="1" x14ac:dyDescent="0.15">
      <c r="A518" s="286"/>
      <c r="B518" s="286"/>
      <c r="C518" s="285"/>
      <c r="D518" s="606"/>
      <c r="E518" s="351">
        <v>0</v>
      </c>
      <c r="F518" s="351">
        <v>0</v>
      </c>
      <c r="G518" s="561" t="s">
        <v>522</v>
      </c>
      <c r="H518" s="431">
        <v>10000</v>
      </c>
      <c r="I518" s="432" t="s">
        <v>8</v>
      </c>
      <c r="J518" s="280" t="s">
        <v>136</v>
      </c>
      <c r="K518" s="441">
        <v>6</v>
      </c>
      <c r="L518" s="434" t="s">
        <v>279</v>
      </c>
      <c r="M518" s="280"/>
      <c r="N518" s="433"/>
      <c r="O518" s="434"/>
      <c r="P518" s="434" t="s">
        <v>0</v>
      </c>
      <c r="Q518" s="435">
        <v>60000</v>
      </c>
    </row>
    <row r="519" spans="1:21" s="275" customFormat="1" ht="21" customHeight="1" x14ac:dyDescent="0.15">
      <c r="A519" s="286"/>
      <c r="B519" s="286"/>
      <c r="C519" s="285"/>
      <c r="D519" s="606"/>
      <c r="E519" s="351">
        <v>0</v>
      </c>
      <c r="F519" s="351">
        <v>0</v>
      </c>
      <c r="G519" s="561"/>
      <c r="H519" s="431"/>
      <c r="I519" s="432"/>
      <c r="J519" s="281"/>
      <c r="K519" s="441"/>
      <c r="L519" s="434"/>
      <c r="M519" s="280"/>
      <c r="N519" s="433"/>
      <c r="O519" s="434"/>
      <c r="P519" s="434"/>
      <c r="Q519" s="435"/>
    </row>
    <row r="520" spans="1:21" s="275" customFormat="1" ht="21" customHeight="1" x14ac:dyDescent="0.15">
      <c r="A520" s="286"/>
      <c r="B520" s="286"/>
      <c r="C520" s="285"/>
      <c r="D520" s="606"/>
      <c r="E520" s="351">
        <v>367.53300000000002</v>
      </c>
      <c r="F520" s="351">
        <v>0</v>
      </c>
      <c r="G520" s="561" t="s">
        <v>574</v>
      </c>
      <c r="H520" s="431"/>
      <c r="I520" s="432"/>
      <c r="J520" s="280"/>
      <c r="K520" s="441"/>
      <c r="L520" s="434"/>
      <c r="M520" s="280"/>
      <c r="N520" s="433"/>
      <c r="O520" s="434"/>
      <c r="P520" s="434"/>
      <c r="Q520" s="443">
        <f>SUM(Q521)</f>
        <v>367533</v>
      </c>
    </row>
    <row r="521" spans="1:21" s="314" customFormat="1" ht="21" customHeight="1" x14ac:dyDescent="0.15">
      <c r="A521" s="286"/>
      <c r="B521" s="286"/>
      <c r="C521" s="285"/>
      <c r="D521" s="606"/>
      <c r="E521" s="351">
        <v>0</v>
      </c>
      <c r="F521" s="351">
        <v>0</v>
      </c>
      <c r="G521" s="561" t="s">
        <v>575</v>
      </c>
      <c r="H521" s="431">
        <v>367533</v>
      </c>
      <c r="I521" s="432" t="s">
        <v>8</v>
      </c>
      <c r="J521" s="280" t="s">
        <v>136</v>
      </c>
      <c r="K521" s="441">
        <v>1</v>
      </c>
      <c r="L521" s="434" t="s">
        <v>279</v>
      </c>
      <c r="M521" s="280"/>
      <c r="N521" s="433"/>
      <c r="O521" s="434"/>
      <c r="P521" s="434" t="s">
        <v>0</v>
      </c>
      <c r="Q521" s="435">
        <f>H521*K521</f>
        <v>367533</v>
      </c>
    </row>
    <row r="522" spans="1:21" s="211" customFormat="1" ht="21" customHeight="1" x14ac:dyDescent="0.15">
      <c r="A522" s="286"/>
      <c r="B522" s="182"/>
      <c r="C522" s="178" t="s">
        <v>273</v>
      </c>
      <c r="D522" s="615">
        <f>SUM(Q522)/1000</f>
        <v>1669780.0355192453</v>
      </c>
      <c r="E522" s="358">
        <v>0</v>
      </c>
      <c r="F522" s="358">
        <f>SUM(F523:F578)</f>
        <v>1669780.0355192453</v>
      </c>
      <c r="G522" s="436"/>
      <c r="H522" s="437"/>
      <c r="I522" s="438"/>
      <c r="J522" s="438"/>
      <c r="K522" s="445"/>
      <c r="L522" s="440"/>
      <c r="M522" s="440"/>
      <c r="N522" s="439"/>
      <c r="O522" s="440"/>
      <c r="P522" s="440"/>
      <c r="Q522" s="442">
        <f>SUM(Q523,Q541,Q553,Q560,Q564,Q567,Q576)</f>
        <v>1669780035.5192454</v>
      </c>
      <c r="U522" s="211">
        <v>1669780036</v>
      </c>
    </row>
    <row r="523" spans="1:21" s="211" customFormat="1" ht="21" customHeight="1" x14ac:dyDescent="0.15">
      <c r="A523" s="286"/>
      <c r="B523" s="317"/>
      <c r="C523" s="285"/>
      <c r="D523" s="614"/>
      <c r="E523" s="351">
        <v>0</v>
      </c>
      <c r="F523" s="351">
        <v>50325.350446045311</v>
      </c>
      <c r="G523" s="561" t="s">
        <v>523</v>
      </c>
      <c r="H523" s="431"/>
      <c r="I523" s="432"/>
      <c r="J523" s="432"/>
      <c r="K523" s="441"/>
      <c r="L523" s="434"/>
      <c r="M523" s="434"/>
      <c r="N523" s="433"/>
      <c r="O523" s="434"/>
      <c r="P523" s="434"/>
      <c r="Q523" s="443">
        <f>SUM(Q524:Q539)</f>
        <v>50325350.446045309</v>
      </c>
    </row>
    <row r="524" spans="1:21" s="211" customFormat="1" ht="21" customHeight="1" x14ac:dyDescent="0.15">
      <c r="A524" s="286"/>
      <c r="B524" s="317"/>
      <c r="C524" s="285"/>
      <c r="D524" s="614"/>
      <c r="E524" s="351">
        <v>0</v>
      </c>
      <c r="F524" s="351">
        <v>0</v>
      </c>
      <c r="G524" s="561" t="s">
        <v>524</v>
      </c>
      <c r="H524" s="431">
        <v>2845580</v>
      </c>
      <c r="I524" s="432" t="s">
        <v>478</v>
      </c>
      <c r="J524" s="280" t="s">
        <v>479</v>
      </c>
      <c r="K524" s="441">
        <v>1</v>
      </c>
      <c r="L524" s="434" t="s">
        <v>492</v>
      </c>
      <c r="M524" s="280" t="s">
        <v>479</v>
      </c>
      <c r="N524" s="433">
        <v>3</v>
      </c>
      <c r="O524" s="434" t="s">
        <v>525</v>
      </c>
      <c r="P524" s="434" t="s">
        <v>481</v>
      </c>
      <c r="Q524" s="435">
        <f>H524*K524*N524</f>
        <v>8536740</v>
      </c>
    </row>
    <row r="525" spans="1:21" s="211" customFormat="1" ht="21" customHeight="1" x14ac:dyDescent="0.15">
      <c r="A525" s="286"/>
      <c r="B525" s="317"/>
      <c r="C525" s="285"/>
      <c r="D525" s="614"/>
      <c r="E525" s="351">
        <v>0</v>
      </c>
      <c r="F525" s="351">
        <v>0</v>
      </c>
      <c r="G525" s="561" t="s">
        <v>526</v>
      </c>
      <c r="H525" s="431">
        <v>2912630</v>
      </c>
      <c r="I525" s="432" t="s">
        <v>478</v>
      </c>
      <c r="J525" s="281" t="s">
        <v>136</v>
      </c>
      <c r="K525" s="441">
        <v>1</v>
      </c>
      <c r="L525" s="434" t="s">
        <v>492</v>
      </c>
      <c r="M525" s="280" t="s">
        <v>136</v>
      </c>
      <c r="N525" s="433">
        <v>9</v>
      </c>
      <c r="O525" s="434" t="s">
        <v>525</v>
      </c>
      <c r="P525" s="434"/>
      <c r="Q525" s="435">
        <v>25450200</v>
      </c>
    </row>
    <row r="526" spans="1:21" s="211" customFormat="1" ht="21" customHeight="1" x14ac:dyDescent="0.15">
      <c r="A526" s="286"/>
      <c r="B526" s="317"/>
      <c r="C526" s="285"/>
      <c r="D526" s="614"/>
      <c r="E526" s="351">
        <v>0</v>
      </c>
      <c r="F526" s="351">
        <v>0</v>
      </c>
      <c r="G526" s="561" t="s">
        <v>527</v>
      </c>
      <c r="H526" s="431"/>
      <c r="I526" s="432"/>
      <c r="J526" s="432"/>
      <c r="K526" s="441"/>
      <c r="L526" s="434"/>
      <c r="M526" s="434"/>
      <c r="N526" s="433"/>
      <c r="O526" s="434"/>
      <c r="P526" s="434"/>
      <c r="Q526" s="435"/>
    </row>
    <row r="527" spans="1:21" s="211" customFormat="1" ht="21" customHeight="1" x14ac:dyDescent="0.15">
      <c r="A527" s="286"/>
      <c r="B527" s="317"/>
      <c r="C527" s="285"/>
      <c r="D527" s="614"/>
      <c r="E527" s="351">
        <v>0</v>
      </c>
      <c r="F527" s="351">
        <v>0</v>
      </c>
      <c r="G527" s="561" t="s">
        <v>528</v>
      </c>
      <c r="H527" s="431">
        <v>5758210</v>
      </c>
      <c r="I527" s="432" t="s">
        <v>478</v>
      </c>
      <c r="J527" s="280" t="s">
        <v>479</v>
      </c>
      <c r="K527" s="441">
        <v>60</v>
      </c>
      <c r="L527" s="434" t="s">
        <v>529</v>
      </c>
      <c r="M527" s="280" t="s">
        <v>479</v>
      </c>
      <c r="N527" s="433">
        <v>2</v>
      </c>
      <c r="O527" s="434" t="s">
        <v>480</v>
      </c>
      <c r="P527" s="434" t="s">
        <v>481</v>
      </c>
      <c r="Q527" s="435">
        <v>3454920</v>
      </c>
    </row>
    <row r="528" spans="1:21" s="211" customFormat="1" ht="21" customHeight="1" x14ac:dyDescent="0.15">
      <c r="A528" s="286"/>
      <c r="B528" s="317"/>
      <c r="C528" s="285"/>
      <c r="D528" s="614"/>
      <c r="E528" s="351">
        <v>0</v>
      </c>
      <c r="F528" s="351">
        <v>0</v>
      </c>
      <c r="G528" s="561" t="s">
        <v>530</v>
      </c>
      <c r="H528" s="431">
        <v>140000</v>
      </c>
      <c r="I528" s="432" t="s">
        <v>478</v>
      </c>
      <c r="J528" s="280" t="s">
        <v>479</v>
      </c>
      <c r="K528" s="433">
        <v>1</v>
      </c>
      <c r="L528" s="434" t="s">
        <v>492</v>
      </c>
      <c r="M528" s="280" t="s">
        <v>479</v>
      </c>
      <c r="N528" s="433">
        <v>12</v>
      </c>
      <c r="O528" s="434" t="s">
        <v>525</v>
      </c>
      <c r="P528" s="434" t="s">
        <v>481</v>
      </c>
      <c r="Q528" s="435">
        <f>H528*K528*N528</f>
        <v>1680000</v>
      </c>
    </row>
    <row r="529" spans="1:17" s="211" customFormat="1" ht="21" customHeight="1" x14ac:dyDescent="0.15">
      <c r="A529" s="286"/>
      <c r="B529" s="317"/>
      <c r="C529" s="285"/>
      <c r="D529" s="606"/>
      <c r="E529" s="351">
        <v>0</v>
      </c>
      <c r="F529" s="351">
        <v>0</v>
      </c>
      <c r="G529" s="561" t="s">
        <v>531</v>
      </c>
      <c r="H529" s="431">
        <v>2614650</v>
      </c>
      <c r="I529" s="432" t="s">
        <v>478</v>
      </c>
      <c r="J529" s="280" t="s">
        <v>479</v>
      </c>
      <c r="K529" s="433">
        <v>1</v>
      </c>
      <c r="L529" s="434" t="s">
        <v>480</v>
      </c>
      <c r="M529" s="434"/>
      <c r="N529" s="433"/>
      <c r="O529" s="434"/>
      <c r="P529" s="434" t="s">
        <v>481</v>
      </c>
      <c r="Q529" s="435">
        <f>H529*K529</f>
        <v>2614650</v>
      </c>
    </row>
    <row r="530" spans="1:17" s="211" customFormat="1" ht="21" customHeight="1" x14ac:dyDescent="0.15">
      <c r="A530" s="286"/>
      <c r="B530" s="317"/>
      <c r="C530" s="285"/>
      <c r="D530" s="606"/>
      <c r="E530" s="351">
        <v>0</v>
      </c>
      <c r="F530" s="351">
        <v>0</v>
      </c>
      <c r="G530" s="561" t="s">
        <v>532</v>
      </c>
      <c r="H530" s="431">
        <v>663600</v>
      </c>
      <c r="I530" s="432" t="s">
        <v>478</v>
      </c>
      <c r="J530" s="280" t="s">
        <v>479</v>
      </c>
      <c r="K530" s="433">
        <v>1</v>
      </c>
      <c r="L530" s="434" t="s">
        <v>480</v>
      </c>
      <c r="M530" s="434"/>
      <c r="N530" s="441"/>
      <c r="O530" s="434"/>
      <c r="P530" s="434" t="s">
        <v>481</v>
      </c>
      <c r="Q530" s="435">
        <f>H530*K530</f>
        <v>663600</v>
      </c>
    </row>
    <row r="531" spans="1:17" s="211" customFormat="1" ht="21" customHeight="1" x14ac:dyDescent="0.15">
      <c r="A531" s="286"/>
      <c r="B531" s="317"/>
      <c r="C531" s="285"/>
      <c r="D531" s="606"/>
      <c r="E531" s="351">
        <v>0</v>
      </c>
      <c r="F531" s="351">
        <v>0</v>
      </c>
      <c r="G531" s="561" t="s">
        <v>533</v>
      </c>
      <c r="H531" s="431"/>
      <c r="I531" s="432"/>
      <c r="J531" s="432"/>
      <c r="K531" s="441"/>
      <c r="L531" s="434"/>
      <c r="M531" s="434"/>
      <c r="N531" s="433"/>
      <c r="O531" s="434"/>
      <c r="P531" s="434"/>
      <c r="Q531" s="435"/>
    </row>
    <row r="532" spans="1:17" s="211" customFormat="1" ht="21" customHeight="1" x14ac:dyDescent="0.15">
      <c r="A532" s="286"/>
      <c r="B532" s="317"/>
      <c r="C532" s="285"/>
      <c r="D532" s="606"/>
      <c r="E532" s="351">
        <v>0</v>
      </c>
      <c r="F532" s="351">
        <v>0</v>
      </c>
      <c r="G532" s="561" t="s">
        <v>534</v>
      </c>
      <c r="H532" s="431">
        <v>42400110</v>
      </c>
      <c r="I532" s="432" t="s">
        <v>478</v>
      </c>
      <c r="J532" s="280" t="s">
        <v>535</v>
      </c>
      <c r="K532" s="441">
        <v>12</v>
      </c>
      <c r="L532" s="434" t="s">
        <v>480</v>
      </c>
      <c r="M532" s="434"/>
      <c r="N532" s="433"/>
      <c r="O532" s="434"/>
      <c r="P532" s="434" t="s">
        <v>481</v>
      </c>
      <c r="Q532" s="435">
        <f>H532/K532</f>
        <v>3533342.5</v>
      </c>
    </row>
    <row r="533" spans="1:17" s="211" customFormat="1" ht="21" customHeight="1" x14ac:dyDescent="0.15">
      <c r="A533" s="286"/>
      <c r="B533" s="317"/>
      <c r="C533" s="285"/>
      <c r="D533" s="606"/>
      <c r="E533" s="351">
        <v>0</v>
      </c>
      <c r="F533" s="351">
        <v>0</v>
      </c>
      <c r="G533" s="561"/>
      <c r="H533" s="431"/>
      <c r="I533" s="432"/>
      <c r="J533" s="281"/>
      <c r="K533" s="441"/>
      <c r="L533" s="434"/>
      <c r="M533" s="434"/>
      <c r="N533" s="433"/>
      <c r="O533" s="434"/>
      <c r="P533" s="434"/>
      <c r="Q533" s="435"/>
    </row>
    <row r="534" spans="1:17" s="211" customFormat="1" ht="21" customHeight="1" x14ac:dyDescent="0.15">
      <c r="A534" s="286"/>
      <c r="B534" s="317"/>
      <c r="C534" s="285"/>
      <c r="D534" s="606"/>
      <c r="E534" s="351">
        <v>0</v>
      </c>
      <c r="F534" s="351">
        <v>0</v>
      </c>
      <c r="G534" s="561" t="s">
        <v>536</v>
      </c>
      <c r="H534" s="431"/>
      <c r="I534" s="432"/>
      <c r="J534" s="432"/>
      <c r="K534" s="441"/>
      <c r="L534" s="434"/>
      <c r="M534" s="434"/>
      <c r="N534" s="433"/>
      <c r="O534" s="434"/>
      <c r="P534" s="434"/>
      <c r="Q534" s="435"/>
    </row>
    <row r="535" spans="1:17" s="211" customFormat="1" ht="21" customHeight="1" x14ac:dyDescent="0.15">
      <c r="A535" s="286"/>
      <c r="B535" s="317"/>
      <c r="C535" s="285"/>
      <c r="D535" s="606"/>
      <c r="E535" s="351">
        <v>0</v>
      </c>
      <c r="F535" s="351">
        <v>0</v>
      </c>
      <c r="G535" s="561" t="s">
        <v>537</v>
      </c>
      <c r="H535" s="431">
        <f>H532</f>
        <v>42400110</v>
      </c>
      <c r="I535" s="432" t="s">
        <v>478</v>
      </c>
      <c r="J535" s="280" t="s">
        <v>479</v>
      </c>
      <c r="K535" s="394">
        <v>4.4999999999999998E-2</v>
      </c>
      <c r="L535" s="434"/>
      <c r="M535" s="434"/>
      <c r="N535" s="433"/>
      <c r="O535" s="434"/>
      <c r="P535" s="434" t="s">
        <v>481</v>
      </c>
      <c r="Q535" s="435">
        <f>H535*K535</f>
        <v>1908004.95</v>
      </c>
    </row>
    <row r="536" spans="1:17" s="211" customFormat="1" ht="21" customHeight="1" x14ac:dyDescent="0.15">
      <c r="A536" s="286"/>
      <c r="B536" s="317"/>
      <c r="C536" s="285"/>
      <c r="D536" s="606"/>
      <c r="E536" s="351">
        <v>0</v>
      </c>
      <c r="F536" s="351">
        <v>0</v>
      </c>
      <c r="G536" s="561" t="s">
        <v>538</v>
      </c>
      <c r="H536" s="431">
        <f>H532</f>
        <v>42400110</v>
      </c>
      <c r="I536" s="432" t="s">
        <v>478</v>
      </c>
      <c r="J536" s="280" t="s">
        <v>479</v>
      </c>
      <c r="K536" s="394">
        <v>3.49E-2</v>
      </c>
      <c r="L536" s="434"/>
      <c r="M536" s="434"/>
      <c r="N536" s="433"/>
      <c r="O536" s="434"/>
      <c r="P536" s="434" t="s">
        <v>481</v>
      </c>
      <c r="Q536" s="435">
        <f>H536*K536</f>
        <v>1479763.8389999999</v>
      </c>
    </row>
    <row r="537" spans="1:17" s="211" customFormat="1" ht="21" customHeight="1" x14ac:dyDescent="0.15">
      <c r="A537" s="286"/>
      <c r="B537" s="317"/>
      <c r="C537" s="285"/>
      <c r="D537" s="606"/>
      <c r="E537" s="351">
        <v>0</v>
      </c>
      <c r="F537" s="351">
        <v>0</v>
      </c>
      <c r="G537" s="561" t="s">
        <v>539</v>
      </c>
      <c r="H537" s="431">
        <f>H532</f>
        <v>42400110</v>
      </c>
      <c r="I537" s="432" t="s">
        <v>478</v>
      </c>
      <c r="J537" s="280" t="s">
        <v>479</v>
      </c>
      <c r="K537" s="394">
        <v>1.15E-2</v>
      </c>
      <c r="L537" s="434"/>
      <c r="M537" s="434"/>
      <c r="N537" s="433"/>
      <c r="O537" s="434"/>
      <c r="P537" s="434" t="s">
        <v>481</v>
      </c>
      <c r="Q537" s="435">
        <f>H537*K537</f>
        <v>487601.26500000001</v>
      </c>
    </row>
    <row r="538" spans="1:17" s="211" customFormat="1" ht="21" customHeight="1" x14ac:dyDescent="0.15">
      <c r="A538" s="286"/>
      <c r="B538" s="317"/>
      <c r="C538" s="285"/>
      <c r="D538" s="606"/>
      <c r="E538" s="351">
        <v>0</v>
      </c>
      <c r="F538" s="351">
        <v>0</v>
      </c>
      <c r="G538" s="561" t="s">
        <v>540</v>
      </c>
      <c r="H538" s="431">
        <f>H532</f>
        <v>42400110</v>
      </c>
      <c r="I538" s="432" t="s">
        <v>478</v>
      </c>
      <c r="J538" s="280" t="s">
        <v>479</v>
      </c>
      <c r="K538" s="394">
        <v>7.9000000000000008E-3</v>
      </c>
      <c r="L538" s="434"/>
      <c r="M538" s="434"/>
      <c r="N538" s="433"/>
      <c r="O538" s="434"/>
      <c r="P538" s="434" t="s">
        <v>481</v>
      </c>
      <c r="Q538" s="435">
        <f>H538*K538</f>
        <v>334960.86900000001</v>
      </c>
    </row>
    <row r="539" spans="1:17" s="211" customFormat="1" ht="21" customHeight="1" x14ac:dyDescent="0.15">
      <c r="A539" s="286"/>
      <c r="B539" s="317"/>
      <c r="C539" s="285"/>
      <c r="D539" s="606"/>
      <c r="E539" s="351">
        <v>0</v>
      </c>
      <c r="F539" s="351">
        <v>0</v>
      </c>
      <c r="G539" s="561" t="s">
        <v>541</v>
      </c>
      <c r="H539" s="431">
        <f>Q536</f>
        <v>1479763.8389999999</v>
      </c>
      <c r="I539" s="432" t="s">
        <v>478</v>
      </c>
      <c r="J539" s="280" t="s">
        <v>479</v>
      </c>
      <c r="K539" s="394">
        <v>0.1227</v>
      </c>
      <c r="L539" s="434"/>
      <c r="M539" s="434"/>
      <c r="N539" s="433"/>
      <c r="O539" s="434"/>
      <c r="P539" s="434" t="s">
        <v>481</v>
      </c>
      <c r="Q539" s="435">
        <f>H539*K539</f>
        <v>181567.02304529998</v>
      </c>
    </row>
    <row r="540" spans="1:17" s="211" customFormat="1" ht="21" customHeight="1" x14ac:dyDescent="0.15">
      <c r="A540" s="286"/>
      <c r="B540" s="317"/>
      <c r="C540" s="285"/>
      <c r="D540" s="606"/>
      <c r="E540" s="351">
        <v>0</v>
      </c>
      <c r="F540" s="351">
        <v>0</v>
      </c>
      <c r="G540" s="561"/>
      <c r="H540" s="431"/>
      <c r="I540" s="432"/>
      <c r="J540" s="432"/>
      <c r="K540" s="441"/>
      <c r="L540" s="434"/>
      <c r="M540" s="434"/>
      <c r="N540" s="433"/>
      <c r="O540" s="434"/>
      <c r="P540" s="434"/>
      <c r="Q540" s="435"/>
    </row>
    <row r="541" spans="1:17" s="211" customFormat="1" ht="21" customHeight="1" x14ac:dyDescent="0.15">
      <c r="A541" s="286"/>
      <c r="B541" s="317"/>
      <c r="C541" s="285"/>
      <c r="D541" s="606"/>
      <c r="E541" s="351">
        <v>0</v>
      </c>
      <c r="F541" s="351">
        <v>1549354.6850731999</v>
      </c>
      <c r="G541" s="561" t="s">
        <v>542</v>
      </c>
      <c r="H541" s="431"/>
      <c r="I541" s="432"/>
      <c r="J541" s="432"/>
      <c r="K541" s="441"/>
      <c r="L541" s="434"/>
      <c r="M541" s="434"/>
      <c r="N541" s="433"/>
      <c r="O541" s="434"/>
      <c r="P541" s="434"/>
      <c r="Q541" s="443">
        <f>SUM(Q542:Q551)</f>
        <v>1549354685.0732</v>
      </c>
    </row>
    <row r="542" spans="1:17" s="211" customFormat="1" ht="21" customHeight="1" x14ac:dyDescent="0.15">
      <c r="A542" s="286"/>
      <c r="B542" s="317"/>
      <c r="C542" s="285"/>
      <c r="D542" s="606"/>
      <c r="E542" s="351">
        <v>0</v>
      </c>
      <c r="F542" s="351">
        <v>0</v>
      </c>
      <c r="G542" s="561" t="s">
        <v>543</v>
      </c>
      <c r="H542" s="431">
        <v>11600</v>
      </c>
      <c r="I542" s="432" t="s">
        <v>478</v>
      </c>
      <c r="J542" s="280" t="s">
        <v>479</v>
      </c>
      <c r="K542" s="441">
        <v>8500</v>
      </c>
      <c r="L542" s="434" t="s">
        <v>544</v>
      </c>
      <c r="M542" s="280" t="s">
        <v>479</v>
      </c>
      <c r="N542" s="433">
        <v>12</v>
      </c>
      <c r="O542" s="434" t="s">
        <v>525</v>
      </c>
      <c r="P542" s="434" t="s">
        <v>481</v>
      </c>
      <c r="Q542" s="435">
        <f>H542*K542*N542</f>
        <v>1183200000</v>
      </c>
    </row>
    <row r="543" spans="1:17" s="211" customFormat="1" ht="21" customHeight="1" x14ac:dyDescent="0.15">
      <c r="A543" s="286"/>
      <c r="B543" s="317"/>
      <c r="C543" s="285"/>
      <c r="D543" s="606"/>
      <c r="E543" s="351">
        <v>0</v>
      </c>
      <c r="F543" s="351">
        <v>0</v>
      </c>
      <c r="G543" s="561" t="s">
        <v>545</v>
      </c>
      <c r="H543" s="431">
        <v>210000</v>
      </c>
      <c r="I543" s="432" t="s">
        <v>478</v>
      </c>
      <c r="J543" s="280" t="s">
        <v>479</v>
      </c>
      <c r="K543" s="441">
        <v>7</v>
      </c>
      <c r="L543" s="434" t="s">
        <v>492</v>
      </c>
      <c r="M543" s="280" t="s">
        <v>479</v>
      </c>
      <c r="N543" s="433">
        <v>12</v>
      </c>
      <c r="O543" s="434" t="s">
        <v>525</v>
      </c>
      <c r="P543" s="434" t="s">
        <v>481</v>
      </c>
      <c r="Q543" s="435">
        <f>H543*K543*N543</f>
        <v>17640000</v>
      </c>
    </row>
    <row r="544" spans="1:17" s="211" customFormat="1" ht="21" customHeight="1" x14ac:dyDescent="0.15">
      <c r="A544" s="286"/>
      <c r="B544" s="317"/>
      <c r="C544" s="285"/>
      <c r="D544" s="606"/>
      <c r="E544" s="351">
        <v>0</v>
      </c>
      <c r="F544" s="351">
        <v>0</v>
      </c>
      <c r="G544" s="561" t="s">
        <v>546</v>
      </c>
      <c r="H544" s="431">
        <v>159050</v>
      </c>
      <c r="I544" s="432" t="s">
        <v>478</v>
      </c>
      <c r="J544" s="280" t="s">
        <v>479</v>
      </c>
      <c r="K544" s="441">
        <v>65</v>
      </c>
      <c r="L544" s="434" t="s">
        <v>492</v>
      </c>
      <c r="M544" s="280" t="s">
        <v>479</v>
      </c>
      <c r="N544" s="433">
        <v>12</v>
      </c>
      <c r="O544" s="434" t="s">
        <v>525</v>
      </c>
      <c r="P544" s="434" t="s">
        <v>481</v>
      </c>
      <c r="Q544" s="435">
        <f>H544*K544*N544</f>
        <v>124059000</v>
      </c>
    </row>
    <row r="545" spans="1:17" s="211" customFormat="1" ht="21" customHeight="1" x14ac:dyDescent="0.15">
      <c r="A545" s="286"/>
      <c r="B545" s="317"/>
      <c r="C545" s="285"/>
      <c r="D545" s="606"/>
      <c r="E545" s="351">
        <v>0</v>
      </c>
      <c r="F545" s="351">
        <v>0</v>
      </c>
      <c r="G545" s="561" t="s">
        <v>533</v>
      </c>
      <c r="H545" s="431">
        <f>SUM(Q542+Q543)</f>
        <v>1200840000</v>
      </c>
      <c r="I545" s="432" t="s">
        <v>478</v>
      </c>
      <c r="J545" s="432" t="s">
        <v>547</v>
      </c>
      <c r="K545" s="441">
        <v>12</v>
      </c>
      <c r="L545" s="434" t="s">
        <v>525</v>
      </c>
      <c r="M545" s="434"/>
      <c r="N545" s="433"/>
      <c r="O545" s="434"/>
      <c r="P545" s="434" t="s">
        <v>481</v>
      </c>
      <c r="Q545" s="435">
        <f>H545/K545</f>
        <v>100070000</v>
      </c>
    </row>
    <row r="546" spans="1:17" s="211" customFormat="1" ht="21" customHeight="1" x14ac:dyDescent="0.15">
      <c r="A546" s="286"/>
      <c r="B546" s="317"/>
      <c r="C546" s="285"/>
      <c r="D546" s="606"/>
      <c r="E546" s="351">
        <v>0</v>
      </c>
      <c r="F546" s="351">
        <v>0</v>
      </c>
      <c r="G546" s="561" t="s">
        <v>536</v>
      </c>
      <c r="H546" s="431"/>
      <c r="I546" s="432"/>
      <c r="J546" s="432"/>
      <c r="K546" s="441"/>
      <c r="L546" s="434"/>
      <c r="M546" s="434"/>
      <c r="N546" s="433"/>
      <c r="O546" s="434"/>
      <c r="P546" s="434"/>
      <c r="Q546" s="435"/>
    </row>
    <row r="547" spans="1:17" s="211" customFormat="1" ht="21" customHeight="1" x14ac:dyDescent="0.15">
      <c r="A547" s="286"/>
      <c r="B547" s="317"/>
      <c r="C547" s="285"/>
      <c r="D547" s="606"/>
      <c r="E547" s="351">
        <v>0</v>
      </c>
      <c r="F547" s="351">
        <v>0</v>
      </c>
      <c r="G547" s="561" t="s">
        <v>537</v>
      </c>
      <c r="H547" s="431">
        <f>H545</f>
        <v>1200840000</v>
      </c>
      <c r="I547" s="432" t="s">
        <v>478</v>
      </c>
      <c r="J547" s="280" t="s">
        <v>479</v>
      </c>
      <c r="K547" s="254">
        <v>4.4999999999999998E-2</v>
      </c>
      <c r="L547" s="434"/>
      <c r="M547" s="434"/>
      <c r="N547" s="433"/>
      <c r="O547" s="434"/>
      <c r="P547" s="434" t="s">
        <v>481</v>
      </c>
      <c r="Q547" s="435">
        <f>H547*K547</f>
        <v>54037800</v>
      </c>
    </row>
    <row r="548" spans="1:17" s="211" customFormat="1" ht="21" customHeight="1" x14ac:dyDescent="0.15">
      <c r="A548" s="286"/>
      <c r="B548" s="317"/>
      <c r="C548" s="285"/>
      <c r="D548" s="606"/>
      <c r="E548" s="351">
        <v>0</v>
      </c>
      <c r="F548" s="351">
        <v>0</v>
      </c>
      <c r="G548" s="561" t="s">
        <v>538</v>
      </c>
      <c r="H548" s="431">
        <f>H545</f>
        <v>1200840000</v>
      </c>
      <c r="I548" s="432" t="s">
        <v>478</v>
      </c>
      <c r="J548" s="280" t="s">
        <v>479</v>
      </c>
      <c r="K548" s="254">
        <v>3.49E-2</v>
      </c>
      <c r="L548" s="434"/>
      <c r="M548" s="434"/>
      <c r="N548" s="433"/>
      <c r="O548" s="434"/>
      <c r="P548" s="434" t="s">
        <v>481</v>
      </c>
      <c r="Q548" s="435">
        <f>H548*K548</f>
        <v>41909316</v>
      </c>
    </row>
    <row r="549" spans="1:17" s="211" customFormat="1" ht="21" customHeight="1" x14ac:dyDescent="0.15">
      <c r="A549" s="286"/>
      <c r="B549" s="317"/>
      <c r="C549" s="285"/>
      <c r="D549" s="606"/>
      <c r="E549" s="351">
        <v>0</v>
      </c>
      <c r="F549" s="351">
        <v>0</v>
      </c>
      <c r="G549" s="561" t="s">
        <v>539</v>
      </c>
      <c r="H549" s="431">
        <f>H545</f>
        <v>1200840000</v>
      </c>
      <c r="I549" s="432" t="s">
        <v>478</v>
      </c>
      <c r="J549" s="280" t="s">
        <v>479</v>
      </c>
      <c r="K549" s="254">
        <v>1.15E-2</v>
      </c>
      <c r="L549" s="434"/>
      <c r="M549" s="434"/>
      <c r="N549" s="433"/>
      <c r="O549" s="434"/>
      <c r="P549" s="434" t="s">
        <v>481</v>
      </c>
      <c r="Q549" s="435">
        <f>H549*K549</f>
        <v>13809660</v>
      </c>
    </row>
    <row r="550" spans="1:17" s="211" customFormat="1" ht="21" customHeight="1" x14ac:dyDescent="0.15">
      <c r="A550" s="286"/>
      <c r="B550" s="317"/>
      <c r="C550" s="285"/>
      <c r="D550" s="606"/>
      <c r="E550" s="351">
        <v>0</v>
      </c>
      <c r="F550" s="351">
        <v>0</v>
      </c>
      <c r="G550" s="561" t="s">
        <v>540</v>
      </c>
      <c r="H550" s="431">
        <f>H545</f>
        <v>1200840000</v>
      </c>
      <c r="I550" s="432" t="s">
        <v>478</v>
      </c>
      <c r="J550" s="280" t="s">
        <v>479</v>
      </c>
      <c r="K550" s="254">
        <v>7.9000000000000008E-3</v>
      </c>
      <c r="L550" s="434"/>
      <c r="M550" s="434"/>
      <c r="N550" s="433"/>
      <c r="O550" s="434"/>
      <c r="P550" s="434" t="s">
        <v>481</v>
      </c>
      <c r="Q550" s="435">
        <f>H550*K550</f>
        <v>9486636</v>
      </c>
    </row>
    <row r="551" spans="1:17" s="211" customFormat="1" ht="21" customHeight="1" x14ac:dyDescent="0.15">
      <c r="A551" s="286"/>
      <c r="B551" s="317"/>
      <c r="C551" s="285"/>
      <c r="D551" s="606"/>
      <c r="E551" s="351">
        <v>0</v>
      </c>
      <c r="F551" s="351">
        <v>0</v>
      </c>
      <c r="G551" s="561" t="s">
        <v>541</v>
      </c>
      <c r="H551" s="431">
        <f>Q548</f>
        <v>41909316</v>
      </c>
      <c r="I551" s="432" t="s">
        <v>478</v>
      </c>
      <c r="J551" s="280" t="s">
        <v>479</v>
      </c>
      <c r="K551" s="254">
        <v>0.1227</v>
      </c>
      <c r="L551" s="434"/>
      <c r="M551" s="434"/>
      <c r="N551" s="433"/>
      <c r="O551" s="434"/>
      <c r="P551" s="434" t="s">
        <v>481</v>
      </c>
      <c r="Q551" s="435">
        <f>H551*K551</f>
        <v>5142273.0732000005</v>
      </c>
    </row>
    <row r="552" spans="1:17" s="211" customFormat="1" ht="21" customHeight="1" x14ac:dyDescent="0.15">
      <c r="A552" s="286"/>
      <c r="B552" s="317"/>
      <c r="C552" s="285"/>
      <c r="D552" s="606"/>
      <c r="E552" s="351">
        <v>0</v>
      </c>
      <c r="F552" s="351">
        <v>0</v>
      </c>
      <c r="G552" s="561"/>
      <c r="H552" s="431"/>
      <c r="I552" s="432"/>
      <c r="J552" s="432"/>
      <c r="K552" s="254"/>
      <c r="L552" s="434"/>
      <c r="M552" s="434"/>
      <c r="N552" s="433"/>
      <c r="O552" s="434"/>
      <c r="P552" s="434"/>
      <c r="Q552" s="435"/>
    </row>
    <row r="553" spans="1:17" s="211" customFormat="1" ht="21" customHeight="1" x14ac:dyDescent="0.15">
      <c r="A553" s="286"/>
      <c r="B553" s="317"/>
      <c r="C553" s="285"/>
      <c r="D553" s="606"/>
      <c r="E553" s="351">
        <v>0</v>
      </c>
      <c r="F553" s="351">
        <v>13110</v>
      </c>
      <c r="G553" s="561" t="s">
        <v>548</v>
      </c>
      <c r="H553" s="431"/>
      <c r="I553" s="432"/>
      <c r="J553" s="432"/>
      <c r="K553" s="254"/>
      <c r="L553" s="434"/>
      <c r="M553" s="434"/>
      <c r="N553" s="433"/>
      <c r="O553" s="434"/>
      <c r="P553" s="434"/>
      <c r="Q553" s="443">
        <f>SUM(Q554:Q558)</f>
        <v>13110000</v>
      </c>
    </row>
    <row r="554" spans="1:17" s="211" customFormat="1" ht="21" customHeight="1" x14ac:dyDescent="0.15">
      <c r="A554" s="286"/>
      <c r="B554" s="317"/>
      <c r="C554" s="285"/>
      <c r="D554" s="606"/>
      <c r="E554" s="351">
        <v>0</v>
      </c>
      <c r="F554" s="351">
        <v>0</v>
      </c>
      <c r="G554" s="561" t="s">
        <v>549</v>
      </c>
      <c r="H554" s="431">
        <v>33000</v>
      </c>
      <c r="I554" s="432" t="s">
        <v>478</v>
      </c>
      <c r="J554" s="280" t="s">
        <v>479</v>
      </c>
      <c r="K554" s="255">
        <v>70</v>
      </c>
      <c r="L554" s="434" t="s">
        <v>492</v>
      </c>
      <c r="M554" s="434"/>
      <c r="N554" s="433"/>
      <c r="O554" s="434"/>
      <c r="P554" s="434" t="s">
        <v>481</v>
      </c>
      <c r="Q554" s="435">
        <f>H554*K554</f>
        <v>2310000</v>
      </c>
    </row>
    <row r="555" spans="1:17" s="211" customFormat="1" ht="21" customHeight="1" x14ac:dyDescent="0.15">
      <c r="A555" s="286"/>
      <c r="B555" s="317"/>
      <c r="C555" s="285"/>
      <c r="D555" s="606"/>
      <c r="E555" s="351">
        <v>0</v>
      </c>
      <c r="F555" s="351">
        <v>0</v>
      </c>
      <c r="G555" s="561" t="s">
        <v>550</v>
      </c>
      <c r="H555" s="431">
        <v>100000</v>
      </c>
      <c r="I555" s="432" t="s">
        <v>478</v>
      </c>
      <c r="J555" s="280" t="s">
        <v>479</v>
      </c>
      <c r="K555" s="255">
        <v>10</v>
      </c>
      <c r="L555" s="434" t="s">
        <v>492</v>
      </c>
      <c r="M555" s="434"/>
      <c r="N555" s="433"/>
      <c r="O555" s="434"/>
      <c r="P555" s="434" t="s">
        <v>481</v>
      </c>
      <c r="Q555" s="435">
        <f>H555*K555</f>
        <v>1000000</v>
      </c>
    </row>
    <row r="556" spans="1:17" s="211" customFormat="1" ht="21" customHeight="1" x14ac:dyDescent="0.15">
      <c r="A556" s="286"/>
      <c r="B556" s="317"/>
      <c r="C556" s="285"/>
      <c r="D556" s="606"/>
      <c r="E556" s="351">
        <v>0</v>
      </c>
      <c r="F556" s="351">
        <v>0</v>
      </c>
      <c r="G556" s="561" t="s">
        <v>551</v>
      </c>
      <c r="H556" s="431">
        <v>20000</v>
      </c>
      <c r="I556" s="432" t="s">
        <v>478</v>
      </c>
      <c r="J556" s="432" t="s">
        <v>479</v>
      </c>
      <c r="K556" s="255">
        <v>70</v>
      </c>
      <c r="L556" s="434" t="s">
        <v>492</v>
      </c>
      <c r="M556" s="434"/>
      <c r="N556" s="433"/>
      <c r="O556" s="434"/>
      <c r="P556" s="434" t="s">
        <v>567</v>
      </c>
      <c r="Q556" s="435">
        <f>H556*K556</f>
        <v>1400000</v>
      </c>
    </row>
    <row r="557" spans="1:17" s="211" customFormat="1" ht="21" customHeight="1" x14ac:dyDescent="0.15">
      <c r="A557" s="286"/>
      <c r="B557" s="317"/>
      <c r="C557" s="285"/>
      <c r="D557" s="606"/>
      <c r="E557" s="351">
        <v>0</v>
      </c>
      <c r="F557" s="351">
        <v>0</v>
      </c>
      <c r="G557" s="561" t="s">
        <v>552</v>
      </c>
      <c r="H557" s="431">
        <v>20000</v>
      </c>
      <c r="I557" s="432" t="s">
        <v>478</v>
      </c>
      <c r="J557" s="432" t="s">
        <v>136</v>
      </c>
      <c r="K557" s="255">
        <v>70</v>
      </c>
      <c r="L557" s="434" t="s">
        <v>492</v>
      </c>
      <c r="M557" s="434"/>
      <c r="N557" s="433"/>
      <c r="O557" s="434"/>
      <c r="P557" s="434" t="s">
        <v>567</v>
      </c>
      <c r="Q557" s="435">
        <f>H557*K557</f>
        <v>1400000</v>
      </c>
    </row>
    <row r="558" spans="1:17" s="211" customFormat="1" ht="21" customHeight="1" x14ac:dyDescent="0.15">
      <c r="A558" s="286"/>
      <c r="B558" s="317"/>
      <c r="C558" s="285"/>
      <c r="D558" s="606"/>
      <c r="E558" s="351">
        <v>0</v>
      </c>
      <c r="F558" s="351">
        <v>0</v>
      </c>
      <c r="G558" s="561" t="s">
        <v>553</v>
      </c>
      <c r="H558" s="431">
        <v>100000</v>
      </c>
      <c r="I558" s="432" t="s">
        <v>478</v>
      </c>
      <c r="J558" s="432" t="s">
        <v>136</v>
      </c>
      <c r="K558" s="255">
        <v>70</v>
      </c>
      <c r="L558" s="434" t="s">
        <v>492</v>
      </c>
      <c r="M558" s="434"/>
      <c r="N558" s="433"/>
      <c r="O558" s="434"/>
      <c r="P558" s="434" t="s">
        <v>567</v>
      </c>
      <c r="Q558" s="435">
        <f>H558*K558</f>
        <v>7000000</v>
      </c>
    </row>
    <row r="559" spans="1:17" s="211" customFormat="1" ht="21" customHeight="1" x14ac:dyDescent="0.15">
      <c r="A559" s="286"/>
      <c r="B559" s="317"/>
      <c r="C559" s="285"/>
      <c r="D559" s="606"/>
      <c r="E559" s="351">
        <v>0</v>
      </c>
      <c r="F559" s="351">
        <v>0</v>
      </c>
      <c r="G559" s="561"/>
      <c r="H559" s="431"/>
      <c r="I559" s="432"/>
      <c r="J559" s="432"/>
      <c r="K559" s="255"/>
      <c r="L559" s="434"/>
      <c r="M559" s="434"/>
      <c r="N559" s="433"/>
      <c r="O559" s="434"/>
      <c r="P559" s="434"/>
      <c r="Q559" s="435"/>
    </row>
    <row r="560" spans="1:17" s="211" customFormat="1" ht="21" customHeight="1" x14ac:dyDescent="0.15">
      <c r="A560" s="286"/>
      <c r="B560" s="317"/>
      <c r="C560" s="285"/>
      <c r="D560" s="606"/>
      <c r="E560" s="351">
        <v>0</v>
      </c>
      <c r="F560" s="351">
        <v>2700</v>
      </c>
      <c r="G560" s="561" t="s">
        <v>554</v>
      </c>
      <c r="H560" s="431"/>
      <c r="I560" s="432"/>
      <c r="J560" s="432"/>
      <c r="K560" s="255"/>
      <c r="L560" s="434"/>
      <c r="M560" s="434"/>
      <c r="N560" s="433"/>
      <c r="O560" s="434"/>
      <c r="P560" s="434"/>
      <c r="Q560" s="443">
        <f>SUM(Q561:Q562)</f>
        <v>2700000</v>
      </c>
    </row>
    <row r="561" spans="1:17" s="211" customFormat="1" ht="21" customHeight="1" x14ac:dyDescent="0.15">
      <c r="A561" s="286"/>
      <c r="B561" s="317"/>
      <c r="C561" s="285"/>
      <c r="D561" s="606"/>
      <c r="E561" s="351">
        <v>0</v>
      </c>
      <c r="F561" s="351">
        <v>0</v>
      </c>
      <c r="G561" s="561" t="s">
        <v>555</v>
      </c>
      <c r="H561" s="431">
        <v>100000</v>
      </c>
      <c r="I561" s="432" t="s">
        <v>478</v>
      </c>
      <c r="J561" s="280" t="s">
        <v>479</v>
      </c>
      <c r="K561" s="255">
        <v>3</v>
      </c>
      <c r="L561" s="434" t="s">
        <v>480</v>
      </c>
      <c r="M561" s="280"/>
      <c r="N561" s="433"/>
      <c r="O561" s="434"/>
      <c r="P561" s="434" t="s">
        <v>481</v>
      </c>
      <c r="Q561" s="435">
        <f>H561*K561</f>
        <v>300000</v>
      </c>
    </row>
    <row r="562" spans="1:17" s="211" customFormat="1" ht="21" customHeight="1" x14ac:dyDescent="0.15">
      <c r="A562" s="286"/>
      <c r="B562" s="317"/>
      <c r="C562" s="285"/>
      <c r="D562" s="606"/>
      <c r="E562" s="351">
        <v>0</v>
      </c>
      <c r="F562" s="351">
        <v>0</v>
      </c>
      <c r="G562" s="561" t="s">
        <v>556</v>
      </c>
      <c r="H562" s="431">
        <v>200000</v>
      </c>
      <c r="I562" s="432" t="s">
        <v>478</v>
      </c>
      <c r="J562" s="280" t="s">
        <v>479</v>
      </c>
      <c r="K562" s="255">
        <v>12</v>
      </c>
      <c r="L562" s="434" t="s">
        <v>525</v>
      </c>
      <c r="M562" s="280"/>
      <c r="N562" s="433"/>
      <c r="O562" s="434"/>
      <c r="P562" s="434" t="s">
        <v>481</v>
      </c>
      <c r="Q562" s="435">
        <f>H562*K562</f>
        <v>2400000</v>
      </c>
    </row>
    <row r="563" spans="1:17" s="211" customFormat="1" ht="21" customHeight="1" x14ac:dyDescent="0.15">
      <c r="A563" s="286"/>
      <c r="B563" s="317"/>
      <c r="C563" s="285"/>
      <c r="D563" s="606"/>
      <c r="E563" s="351">
        <v>0</v>
      </c>
      <c r="F563" s="351">
        <v>0</v>
      </c>
      <c r="G563" s="561"/>
      <c r="H563" s="431"/>
      <c r="I563" s="432"/>
      <c r="J563" s="281"/>
      <c r="K563" s="255"/>
      <c r="L563" s="434"/>
      <c r="M563" s="280"/>
      <c r="N563" s="433"/>
      <c r="O563" s="434"/>
      <c r="P563" s="434"/>
      <c r="Q563" s="435"/>
    </row>
    <row r="564" spans="1:17" s="211" customFormat="1" ht="21" customHeight="1" x14ac:dyDescent="0.15">
      <c r="A564" s="286"/>
      <c r="B564" s="317"/>
      <c r="C564" s="285"/>
      <c r="D564" s="606"/>
      <c r="E564" s="351">
        <v>0</v>
      </c>
      <c r="F564" s="351">
        <v>3120</v>
      </c>
      <c r="G564" s="561" t="s">
        <v>568</v>
      </c>
      <c r="H564" s="431"/>
      <c r="I564" s="432"/>
      <c r="J564" s="432"/>
      <c r="K564" s="255"/>
      <c r="L564" s="434"/>
      <c r="M564" s="434"/>
      <c r="N564" s="433"/>
      <c r="O564" s="434"/>
      <c r="P564" s="434"/>
      <c r="Q564" s="443">
        <f>SUM(Q565)</f>
        <v>3120000</v>
      </c>
    </row>
    <row r="565" spans="1:17" s="211" customFormat="1" ht="21" customHeight="1" x14ac:dyDescent="0.15">
      <c r="A565" s="286"/>
      <c r="B565" s="317"/>
      <c r="C565" s="285"/>
      <c r="D565" s="606"/>
      <c r="E565" s="351">
        <v>0</v>
      </c>
      <c r="F565" s="351">
        <v>0</v>
      </c>
      <c r="G565" s="561" t="s">
        <v>557</v>
      </c>
      <c r="H565" s="431">
        <v>260000</v>
      </c>
      <c r="I565" s="432" t="s">
        <v>478</v>
      </c>
      <c r="J565" s="280" t="s">
        <v>479</v>
      </c>
      <c r="K565" s="255">
        <v>12</v>
      </c>
      <c r="L565" s="434" t="s">
        <v>525</v>
      </c>
      <c r="M565" s="434"/>
      <c r="N565" s="433"/>
      <c r="O565" s="434"/>
      <c r="P565" s="434" t="s">
        <v>481</v>
      </c>
      <c r="Q565" s="435">
        <f>H565*K565</f>
        <v>3120000</v>
      </c>
    </row>
    <row r="566" spans="1:17" s="211" customFormat="1" ht="21" customHeight="1" x14ac:dyDescent="0.15">
      <c r="A566" s="286"/>
      <c r="B566" s="317"/>
      <c r="C566" s="285"/>
      <c r="D566" s="606"/>
      <c r="E566" s="351">
        <v>0</v>
      </c>
      <c r="F566" s="351">
        <v>0</v>
      </c>
      <c r="G566" s="561"/>
      <c r="H566" s="431"/>
      <c r="I566" s="432"/>
      <c r="J566" s="281"/>
      <c r="K566" s="255"/>
      <c r="L566" s="434"/>
      <c r="M566" s="434"/>
      <c r="N566" s="433"/>
      <c r="O566" s="434"/>
      <c r="P566" s="434"/>
      <c r="Q566" s="435"/>
    </row>
    <row r="567" spans="1:17" s="211" customFormat="1" ht="21" customHeight="1" x14ac:dyDescent="0.15">
      <c r="A567" s="286"/>
      <c r="B567" s="317"/>
      <c r="C567" s="285"/>
      <c r="D567" s="606"/>
      <c r="E567" s="351">
        <v>0</v>
      </c>
      <c r="F567" s="351">
        <v>46120</v>
      </c>
      <c r="G567" s="561" t="s">
        <v>569</v>
      </c>
      <c r="H567" s="431"/>
      <c r="I567" s="432"/>
      <c r="J567" s="432"/>
      <c r="K567" s="433"/>
      <c r="L567" s="434"/>
      <c r="M567" s="434"/>
      <c r="N567" s="433"/>
      <c r="O567" s="434"/>
      <c r="P567" s="434"/>
      <c r="Q567" s="443">
        <f>SUM(Q568:Q574)</f>
        <v>46120000</v>
      </c>
    </row>
    <row r="568" spans="1:17" s="211" customFormat="1" ht="21" customHeight="1" x14ac:dyDescent="0.15">
      <c r="A568" s="286"/>
      <c r="B568" s="317"/>
      <c r="C568" s="285"/>
      <c r="D568" s="606"/>
      <c r="E568" s="351">
        <v>0</v>
      </c>
      <c r="F568" s="351">
        <v>0</v>
      </c>
      <c r="G568" s="561" t="s">
        <v>558</v>
      </c>
      <c r="H568" s="431">
        <v>30000</v>
      </c>
      <c r="I568" s="432" t="s">
        <v>478</v>
      </c>
      <c r="J568" s="280" t="s">
        <v>479</v>
      </c>
      <c r="K568" s="255">
        <v>80</v>
      </c>
      <c r="L568" s="434" t="s">
        <v>492</v>
      </c>
      <c r="M568" s="280" t="s">
        <v>479</v>
      </c>
      <c r="N568" s="433">
        <v>4</v>
      </c>
      <c r="O568" s="434" t="s">
        <v>480</v>
      </c>
      <c r="P568" s="434" t="s">
        <v>481</v>
      </c>
      <c r="Q568" s="435">
        <f>H568*K568*N568</f>
        <v>9600000</v>
      </c>
    </row>
    <row r="569" spans="1:17" s="211" customFormat="1" ht="21" customHeight="1" x14ac:dyDescent="0.15">
      <c r="A569" s="286"/>
      <c r="B569" s="317"/>
      <c r="C569" s="285"/>
      <c r="D569" s="606"/>
      <c r="E569" s="351">
        <v>0</v>
      </c>
      <c r="F569" s="351">
        <v>0</v>
      </c>
      <c r="G569" s="561" t="s">
        <v>559</v>
      </c>
      <c r="H569" s="431">
        <v>30000</v>
      </c>
      <c r="I569" s="432" t="s">
        <v>478</v>
      </c>
      <c r="J569" s="280" t="s">
        <v>479</v>
      </c>
      <c r="K569" s="255">
        <v>70</v>
      </c>
      <c r="L569" s="434" t="s">
        <v>492</v>
      </c>
      <c r="M569" s="280" t="s">
        <v>479</v>
      </c>
      <c r="N569" s="433">
        <v>2</v>
      </c>
      <c r="O569" s="434" t="s">
        <v>480</v>
      </c>
      <c r="P569" s="434" t="s">
        <v>481</v>
      </c>
      <c r="Q569" s="435">
        <f t="shared" ref="Q569:Q570" si="13">H569*K569*N569</f>
        <v>4200000</v>
      </c>
    </row>
    <row r="570" spans="1:17" s="211" customFormat="1" ht="21" customHeight="1" x14ac:dyDescent="0.15">
      <c r="A570" s="286"/>
      <c r="B570" s="317"/>
      <c r="C570" s="285"/>
      <c r="D570" s="606"/>
      <c r="E570" s="351">
        <v>0</v>
      </c>
      <c r="F570" s="351">
        <v>0</v>
      </c>
      <c r="G570" s="561" t="s">
        <v>560</v>
      </c>
      <c r="H570" s="43">
        <v>30000</v>
      </c>
      <c r="I570" s="434" t="s">
        <v>478</v>
      </c>
      <c r="J570" s="280" t="s">
        <v>479</v>
      </c>
      <c r="K570" s="433">
        <v>450</v>
      </c>
      <c r="L570" s="434" t="s">
        <v>492</v>
      </c>
      <c r="M570" s="280" t="s">
        <v>479</v>
      </c>
      <c r="N570" s="433">
        <v>2</v>
      </c>
      <c r="O570" s="434" t="s">
        <v>480</v>
      </c>
      <c r="P570" s="434" t="s">
        <v>481</v>
      </c>
      <c r="Q570" s="435">
        <f t="shared" si="13"/>
        <v>27000000</v>
      </c>
    </row>
    <row r="571" spans="1:17" s="211" customFormat="1" ht="21" customHeight="1" x14ac:dyDescent="0.15">
      <c r="A571" s="286"/>
      <c r="B571" s="317"/>
      <c r="C571" s="285"/>
      <c r="D571" s="606"/>
      <c r="E571" s="351">
        <v>0</v>
      </c>
      <c r="F571" s="351">
        <v>0</v>
      </c>
      <c r="G571" s="561" t="s">
        <v>561</v>
      </c>
      <c r="H571" s="43">
        <v>3450000</v>
      </c>
      <c r="I571" s="434" t="s">
        <v>478</v>
      </c>
      <c r="J571" s="434" t="s">
        <v>479</v>
      </c>
      <c r="K571" s="433">
        <v>1</v>
      </c>
      <c r="L571" s="434" t="s">
        <v>480</v>
      </c>
      <c r="M571" s="280"/>
      <c r="N571" s="433"/>
      <c r="O571" s="434"/>
      <c r="P571" s="434" t="s">
        <v>481</v>
      </c>
      <c r="Q571" s="435">
        <f>H571*K571</f>
        <v>3450000</v>
      </c>
    </row>
    <row r="572" spans="1:17" s="211" customFormat="1" ht="21" customHeight="1" x14ac:dyDescent="0.15">
      <c r="A572" s="286"/>
      <c r="B572" s="317"/>
      <c r="C572" s="285"/>
      <c r="D572" s="606"/>
      <c r="E572" s="351">
        <v>0</v>
      </c>
      <c r="F572" s="351">
        <v>0</v>
      </c>
      <c r="G572" s="561" t="s">
        <v>562</v>
      </c>
      <c r="H572" s="43">
        <v>5000</v>
      </c>
      <c r="I572" s="434" t="s">
        <v>478</v>
      </c>
      <c r="J572" s="434" t="s">
        <v>136</v>
      </c>
      <c r="K572" s="433">
        <v>70</v>
      </c>
      <c r="L572" s="434" t="s">
        <v>492</v>
      </c>
      <c r="M572" s="280"/>
      <c r="N572" s="433"/>
      <c r="O572" s="434"/>
      <c r="P572" s="434" t="s">
        <v>481</v>
      </c>
      <c r="Q572" s="435">
        <f>H572*K572</f>
        <v>350000</v>
      </c>
    </row>
    <row r="573" spans="1:17" s="211" customFormat="1" ht="21" customHeight="1" x14ac:dyDescent="0.15">
      <c r="A573" s="286"/>
      <c r="B573" s="317"/>
      <c r="C573" s="285"/>
      <c r="D573" s="606"/>
      <c r="E573" s="351">
        <v>0</v>
      </c>
      <c r="F573" s="351">
        <v>0</v>
      </c>
      <c r="G573" s="561" t="s">
        <v>563</v>
      </c>
      <c r="H573" s="43">
        <v>10000</v>
      </c>
      <c r="I573" s="434" t="s">
        <v>478</v>
      </c>
      <c r="J573" s="280" t="s">
        <v>479</v>
      </c>
      <c r="K573" s="433">
        <v>80</v>
      </c>
      <c r="L573" s="434" t="s">
        <v>492</v>
      </c>
      <c r="M573" s="280"/>
      <c r="N573" s="433"/>
      <c r="O573" s="434"/>
      <c r="P573" s="434" t="s">
        <v>0</v>
      </c>
      <c r="Q573" s="435">
        <f t="shared" ref="Q573:Q574" si="14">H573*K573</f>
        <v>800000</v>
      </c>
    </row>
    <row r="574" spans="1:17" s="211" customFormat="1" ht="21" customHeight="1" x14ac:dyDescent="0.15">
      <c r="A574" s="286"/>
      <c r="B574" s="317"/>
      <c r="C574" s="285"/>
      <c r="D574" s="606"/>
      <c r="E574" s="351">
        <v>0</v>
      </c>
      <c r="F574" s="351">
        <v>0</v>
      </c>
      <c r="G574" s="561" t="s">
        <v>564</v>
      </c>
      <c r="H574" s="43">
        <v>60000</v>
      </c>
      <c r="I574" s="434" t="s">
        <v>478</v>
      </c>
      <c r="J574" s="280" t="s">
        <v>479</v>
      </c>
      <c r="K574" s="433">
        <v>12</v>
      </c>
      <c r="L574" s="434" t="s">
        <v>525</v>
      </c>
      <c r="M574" s="280"/>
      <c r="N574" s="433"/>
      <c r="O574" s="434"/>
      <c r="P574" s="434" t="s">
        <v>0</v>
      </c>
      <c r="Q574" s="435">
        <f t="shared" si="14"/>
        <v>720000</v>
      </c>
    </row>
    <row r="575" spans="1:17" s="211" customFormat="1" ht="21" customHeight="1" x14ac:dyDescent="0.15">
      <c r="A575" s="286"/>
      <c r="B575" s="317"/>
      <c r="C575" s="285"/>
      <c r="D575" s="606"/>
      <c r="E575" s="351">
        <v>0</v>
      </c>
      <c r="F575" s="351">
        <v>0</v>
      </c>
      <c r="G575" s="561"/>
      <c r="H575" s="43"/>
      <c r="I575" s="434"/>
      <c r="J575" s="280"/>
      <c r="K575" s="433"/>
      <c r="L575" s="434"/>
      <c r="M575" s="434"/>
      <c r="N575" s="433"/>
      <c r="O575" s="434"/>
      <c r="P575" s="434"/>
      <c r="Q575" s="435"/>
    </row>
    <row r="576" spans="1:17" s="211" customFormat="1" ht="21" customHeight="1" x14ac:dyDescent="0.15">
      <c r="A576" s="286"/>
      <c r="B576" s="317"/>
      <c r="C576" s="285"/>
      <c r="D576" s="606"/>
      <c r="E576" s="351">
        <v>0</v>
      </c>
      <c r="F576" s="351">
        <v>5050</v>
      </c>
      <c r="G576" s="561" t="s">
        <v>570</v>
      </c>
      <c r="H576" s="43"/>
      <c r="I576" s="434"/>
      <c r="J576" s="280"/>
      <c r="K576" s="433"/>
      <c r="L576" s="434"/>
      <c r="M576" s="434"/>
      <c r="N576" s="433"/>
      <c r="O576" s="434"/>
      <c r="P576" s="434"/>
      <c r="Q576" s="443">
        <f>SUM(Q577:Q578)</f>
        <v>5050000</v>
      </c>
    </row>
    <row r="577" spans="1:22" s="211" customFormat="1" ht="21" customHeight="1" x14ac:dyDescent="0.15">
      <c r="A577" s="286"/>
      <c r="B577" s="317"/>
      <c r="C577" s="285"/>
      <c r="D577" s="606"/>
      <c r="E577" s="351">
        <v>0</v>
      </c>
      <c r="F577" s="351">
        <v>0</v>
      </c>
      <c r="G577" s="561" t="s">
        <v>565</v>
      </c>
      <c r="H577" s="43">
        <v>50000</v>
      </c>
      <c r="I577" s="434" t="s">
        <v>478</v>
      </c>
      <c r="J577" s="280" t="s">
        <v>136</v>
      </c>
      <c r="K577" s="433">
        <v>20</v>
      </c>
      <c r="L577" s="434" t="s">
        <v>492</v>
      </c>
      <c r="M577" s="434"/>
      <c r="N577" s="433"/>
      <c r="O577" s="434"/>
      <c r="P577" s="434" t="s">
        <v>567</v>
      </c>
      <c r="Q577" s="435">
        <f t="shared" ref="Q577:Q578" si="15">H577*K577</f>
        <v>1000000</v>
      </c>
    </row>
    <row r="578" spans="1:22" s="211" customFormat="1" ht="21" customHeight="1" x14ac:dyDescent="0.15">
      <c r="A578" s="286"/>
      <c r="B578" s="317"/>
      <c r="C578" s="285"/>
      <c r="D578" s="606"/>
      <c r="E578" s="351">
        <v>0</v>
      </c>
      <c r="F578" s="351">
        <v>0</v>
      </c>
      <c r="G578" s="561" t="s">
        <v>566</v>
      </c>
      <c r="H578" s="43">
        <v>4050000</v>
      </c>
      <c r="I578" s="434" t="s">
        <v>478</v>
      </c>
      <c r="J578" s="280" t="s">
        <v>136</v>
      </c>
      <c r="K578" s="433">
        <v>1</v>
      </c>
      <c r="L578" s="434" t="s">
        <v>480</v>
      </c>
      <c r="M578" s="434"/>
      <c r="N578" s="433"/>
      <c r="O578" s="434"/>
      <c r="P578" s="434" t="s">
        <v>567</v>
      </c>
      <c r="Q578" s="435">
        <f t="shared" si="15"/>
        <v>4050000</v>
      </c>
    </row>
    <row r="579" spans="1:22" s="211" customFormat="1" ht="21" customHeight="1" x14ac:dyDescent="0.15">
      <c r="A579" s="286"/>
      <c r="B579" s="256"/>
      <c r="C579" s="256" t="s">
        <v>391</v>
      </c>
      <c r="D579" s="610">
        <f>SUM(Q579)/1000</f>
        <v>10000</v>
      </c>
      <c r="E579" s="358">
        <f>SUM(E580:E587)</f>
        <v>10000</v>
      </c>
      <c r="F579" s="358">
        <f>SUM(F580:F587)</f>
        <v>0</v>
      </c>
      <c r="G579" s="436"/>
      <c r="H579" s="437"/>
      <c r="I579" s="438"/>
      <c r="J579" s="438"/>
      <c r="K579" s="445"/>
      <c r="L579" s="440"/>
      <c r="M579" s="438"/>
      <c r="N579" s="439"/>
      <c r="O579" s="440"/>
      <c r="P579" s="440"/>
      <c r="Q579" s="442">
        <f>SUM(Q580,Q583,Q586)</f>
        <v>10000000</v>
      </c>
      <c r="R579" s="211">
        <v>10000000</v>
      </c>
    </row>
    <row r="580" spans="1:22" s="211" customFormat="1" ht="21" customHeight="1" x14ac:dyDescent="0.15">
      <c r="A580" s="286"/>
      <c r="B580" s="286"/>
      <c r="C580" s="286"/>
      <c r="D580" s="606"/>
      <c r="E580" s="351">
        <v>2000</v>
      </c>
      <c r="F580" s="351">
        <v>0</v>
      </c>
      <c r="G580" s="561" t="s">
        <v>388</v>
      </c>
      <c r="H580" s="431"/>
      <c r="I580" s="432"/>
      <c r="J580" s="432"/>
      <c r="K580" s="441"/>
      <c r="L580" s="434"/>
      <c r="M580" s="432"/>
      <c r="N580" s="433"/>
      <c r="O580" s="434"/>
      <c r="P580" s="434"/>
      <c r="Q580" s="443">
        <f>SUM(Q581)</f>
        <v>2000000</v>
      </c>
    </row>
    <row r="581" spans="1:22" s="211" customFormat="1" ht="21" customHeight="1" x14ac:dyDescent="0.15">
      <c r="A581" s="286"/>
      <c r="B581" s="286"/>
      <c r="C581" s="286"/>
      <c r="D581" s="606"/>
      <c r="E581" s="351">
        <v>0</v>
      </c>
      <c r="F581" s="351">
        <v>0</v>
      </c>
      <c r="G581" s="561" t="s">
        <v>339</v>
      </c>
      <c r="H581" s="431">
        <v>2000000</v>
      </c>
      <c r="I581" s="432" t="s">
        <v>347</v>
      </c>
      <c r="J581" s="280" t="s">
        <v>131</v>
      </c>
      <c r="K581" s="441">
        <v>1</v>
      </c>
      <c r="L581" s="434" t="s">
        <v>203</v>
      </c>
      <c r="M581" s="432"/>
      <c r="N581" s="433"/>
      <c r="O581" s="434"/>
      <c r="P581" s="434" t="s">
        <v>202</v>
      </c>
      <c r="Q581" s="435">
        <f>H581*K581</f>
        <v>2000000</v>
      </c>
    </row>
    <row r="582" spans="1:22" s="211" customFormat="1" ht="21" customHeight="1" x14ac:dyDescent="0.15">
      <c r="A582" s="286"/>
      <c r="B582" s="286"/>
      <c r="C582" s="286"/>
      <c r="D582" s="606"/>
      <c r="E582" s="351">
        <v>0</v>
      </c>
      <c r="F582" s="351">
        <v>0</v>
      </c>
      <c r="G582" s="561"/>
      <c r="H582" s="431"/>
      <c r="I582" s="432"/>
      <c r="J582" s="432"/>
      <c r="K582" s="441"/>
      <c r="L582" s="434"/>
      <c r="M582" s="432"/>
      <c r="N582" s="433"/>
      <c r="O582" s="434"/>
      <c r="P582" s="434"/>
      <c r="Q582" s="435"/>
    </row>
    <row r="583" spans="1:22" s="211" customFormat="1" ht="21" customHeight="1" x14ac:dyDescent="0.15">
      <c r="A583" s="286"/>
      <c r="B583" s="286"/>
      <c r="C583" s="286"/>
      <c r="D583" s="606"/>
      <c r="E583" s="351">
        <v>4000</v>
      </c>
      <c r="F583" s="351">
        <v>0</v>
      </c>
      <c r="G583" s="561" t="s">
        <v>389</v>
      </c>
      <c r="H583" s="431"/>
      <c r="I583" s="432"/>
      <c r="J583" s="432"/>
      <c r="K583" s="441"/>
      <c r="L583" s="434"/>
      <c r="M583" s="432"/>
      <c r="N583" s="433"/>
      <c r="O583" s="434"/>
      <c r="P583" s="434"/>
      <c r="Q583" s="443">
        <f>SUM(Q584)</f>
        <v>4000000</v>
      </c>
    </row>
    <row r="584" spans="1:22" s="211" customFormat="1" ht="21" customHeight="1" x14ac:dyDescent="0.15">
      <c r="A584" s="286"/>
      <c r="B584" s="286"/>
      <c r="C584" s="286"/>
      <c r="D584" s="606"/>
      <c r="E584" s="351">
        <v>0</v>
      </c>
      <c r="F584" s="351">
        <v>0</v>
      </c>
      <c r="G584" s="561" t="s">
        <v>390</v>
      </c>
      <c r="H584" s="431">
        <v>4000000</v>
      </c>
      <c r="I584" s="432" t="s">
        <v>201</v>
      </c>
      <c r="J584" s="280" t="s">
        <v>131</v>
      </c>
      <c r="K584" s="441">
        <v>1</v>
      </c>
      <c r="L584" s="434" t="s">
        <v>203</v>
      </c>
      <c r="M584" s="432"/>
      <c r="N584" s="433"/>
      <c r="O584" s="434"/>
      <c r="P584" s="434" t="s">
        <v>202</v>
      </c>
      <c r="Q584" s="435">
        <f>H584*K584</f>
        <v>4000000</v>
      </c>
    </row>
    <row r="585" spans="1:22" s="211" customFormat="1" ht="21" customHeight="1" x14ac:dyDescent="0.15">
      <c r="A585" s="286"/>
      <c r="B585" s="286"/>
      <c r="C585" s="286"/>
      <c r="D585" s="606"/>
      <c r="E585" s="351">
        <v>0</v>
      </c>
      <c r="F585" s="351">
        <v>0</v>
      </c>
      <c r="G585" s="561"/>
      <c r="H585" s="431"/>
      <c r="I585" s="432"/>
      <c r="J585" s="280"/>
      <c r="K585" s="441"/>
      <c r="L585" s="434"/>
      <c r="M585" s="432"/>
      <c r="N585" s="433"/>
      <c r="O585" s="434"/>
      <c r="P585" s="434"/>
      <c r="Q585" s="435"/>
    </row>
    <row r="586" spans="1:22" s="211" customFormat="1" ht="21" customHeight="1" x14ac:dyDescent="0.15">
      <c r="A586" s="286"/>
      <c r="B586" s="286"/>
      <c r="C586" s="286"/>
      <c r="D586" s="606"/>
      <c r="E586" s="351">
        <v>4000</v>
      </c>
      <c r="F586" s="351">
        <v>0</v>
      </c>
      <c r="G586" s="561" t="s">
        <v>387</v>
      </c>
      <c r="H586" s="431"/>
      <c r="I586" s="432"/>
      <c r="J586" s="432"/>
      <c r="K586" s="441"/>
      <c r="L586" s="434"/>
      <c r="M586" s="432"/>
      <c r="N586" s="433"/>
      <c r="O586" s="434"/>
      <c r="P586" s="434"/>
      <c r="Q586" s="443">
        <f>SUM(Q587)</f>
        <v>4000000</v>
      </c>
    </row>
    <row r="587" spans="1:22" s="211" customFormat="1" ht="21" customHeight="1" x14ac:dyDescent="0.15">
      <c r="A587" s="286"/>
      <c r="B587" s="286"/>
      <c r="C587" s="286"/>
      <c r="D587" s="606"/>
      <c r="E587" s="351">
        <v>0</v>
      </c>
      <c r="F587" s="351">
        <v>0</v>
      </c>
      <c r="G587" s="561" t="s">
        <v>390</v>
      </c>
      <c r="H587" s="431">
        <v>4000000</v>
      </c>
      <c r="I587" s="432" t="s">
        <v>201</v>
      </c>
      <c r="J587" s="280" t="s">
        <v>131</v>
      </c>
      <c r="K587" s="441">
        <v>1</v>
      </c>
      <c r="L587" s="434" t="s">
        <v>203</v>
      </c>
      <c r="M587" s="432"/>
      <c r="N587" s="433"/>
      <c r="O587" s="434"/>
      <c r="P587" s="434" t="s">
        <v>202</v>
      </c>
      <c r="Q587" s="435">
        <f>H587*K587</f>
        <v>4000000</v>
      </c>
    </row>
    <row r="588" spans="1:22" s="211" customFormat="1" ht="21" customHeight="1" x14ac:dyDescent="0.15">
      <c r="A588" s="286"/>
      <c r="B588" s="257"/>
      <c r="C588" s="258" t="s">
        <v>392</v>
      </c>
      <c r="D588" s="618">
        <f>SUM(Q588/1000)</f>
        <v>62992</v>
      </c>
      <c r="E588" s="358">
        <f>SUM(E589:E604)</f>
        <v>47812</v>
      </c>
      <c r="F588" s="358">
        <f>SUM(F589:F604)</f>
        <v>15180</v>
      </c>
      <c r="G588" s="436"/>
      <c r="H588" s="437"/>
      <c r="I588" s="438"/>
      <c r="J588" s="438"/>
      <c r="K588" s="445"/>
      <c r="L588" s="440"/>
      <c r="M588" s="440"/>
      <c r="N588" s="439"/>
      <c r="O588" s="440"/>
      <c r="P588" s="440"/>
      <c r="Q588" s="442">
        <f>SUM(Q589,Q592,Q597,Q600,Q603)</f>
        <v>62992000</v>
      </c>
      <c r="T588" s="211">
        <v>1350000</v>
      </c>
    </row>
    <row r="589" spans="1:22" s="211" customFormat="1" ht="21" customHeight="1" x14ac:dyDescent="0.15">
      <c r="A589" s="273"/>
      <c r="B589" s="259"/>
      <c r="C589" s="260"/>
      <c r="D589" s="619"/>
      <c r="E589" s="351">
        <v>0</v>
      </c>
      <c r="F589" s="351">
        <v>7830</v>
      </c>
      <c r="G589" s="561" t="s">
        <v>393</v>
      </c>
      <c r="H589" s="431"/>
      <c r="I589" s="432"/>
      <c r="J589" s="432"/>
      <c r="K589" s="441"/>
      <c r="L589" s="434"/>
      <c r="M589" s="434"/>
      <c r="N589" s="433"/>
      <c r="O589" s="434"/>
      <c r="P589" s="434"/>
      <c r="Q589" s="443">
        <f>SUM(Q590)</f>
        <v>7830000</v>
      </c>
      <c r="V589" s="211">
        <v>7830000</v>
      </c>
    </row>
    <row r="590" spans="1:22" s="211" customFormat="1" ht="21" customHeight="1" x14ac:dyDescent="0.15">
      <c r="A590" s="273"/>
      <c r="B590" s="286"/>
      <c r="C590" s="318"/>
      <c r="D590" s="614"/>
      <c r="E590" s="351">
        <v>0</v>
      </c>
      <c r="F590" s="351">
        <v>0</v>
      </c>
      <c r="G590" s="561" t="s">
        <v>339</v>
      </c>
      <c r="H590" s="431">
        <v>7830000</v>
      </c>
      <c r="I590" s="432" t="s">
        <v>200</v>
      </c>
      <c r="J590" s="280" t="s">
        <v>131</v>
      </c>
      <c r="K590" s="441">
        <v>1</v>
      </c>
      <c r="L590" s="434" t="s">
        <v>96</v>
      </c>
      <c r="M590" s="432"/>
      <c r="N590" s="433"/>
      <c r="O590" s="434"/>
      <c r="P590" s="434" t="s">
        <v>202</v>
      </c>
      <c r="Q590" s="48">
        <f>H590*K590</f>
        <v>7830000</v>
      </c>
    </row>
    <row r="591" spans="1:22" s="211" customFormat="1" ht="21" customHeight="1" x14ac:dyDescent="0.15">
      <c r="A591" s="273"/>
      <c r="B591" s="286"/>
      <c r="C591" s="318"/>
      <c r="D591" s="614"/>
      <c r="E591" s="351">
        <v>0</v>
      </c>
      <c r="F591" s="351">
        <v>0</v>
      </c>
      <c r="G591" s="561"/>
      <c r="H591" s="431"/>
      <c r="I591" s="432"/>
      <c r="J591" s="280"/>
      <c r="K591" s="441"/>
      <c r="L591" s="434"/>
      <c r="M591" s="280"/>
      <c r="N591" s="433"/>
      <c r="O591" s="434"/>
      <c r="P591" s="434"/>
      <c r="Q591" s="48"/>
    </row>
    <row r="592" spans="1:22" s="211" customFormat="1" ht="21" customHeight="1" x14ac:dyDescent="0.15">
      <c r="A592" s="273"/>
      <c r="B592" s="286"/>
      <c r="C592" s="318"/>
      <c r="D592" s="614"/>
      <c r="E592" s="351">
        <v>20812</v>
      </c>
      <c r="F592" s="351">
        <v>0</v>
      </c>
      <c r="G592" s="561" t="s">
        <v>394</v>
      </c>
      <c r="H592" s="431"/>
      <c r="I592" s="432"/>
      <c r="J592" s="280"/>
      <c r="K592" s="441"/>
      <c r="L592" s="434"/>
      <c r="M592" s="434"/>
      <c r="N592" s="433"/>
      <c r="O592" s="434"/>
      <c r="P592" s="434"/>
      <c r="Q592" s="204">
        <f>SUM(Q593:Q595)</f>
        <v>22162000</v>
      </c>
      <c r="R592" s="211">
        <v>20812000</v>
      </c>
    </row>
    <row r="593" spans="1:22" s="314" customFormat="1" ht="21" customHeight="1" x14ac:dyDescent="0.15">
      <c r="A593" s="273"/>
      <c r="B593" s="286"/>
      <c r="C593" s="318"/>
      <c r="D593" s="614"/>
      <c r="E593" s="351">
        <v>0</v>
      </c>
      <c r="F593" s="351">
        <v>0</v>
      </c>
      <c r="G593" s="561" t="s">
        <v>504</v>
      </c>
      <c r="H593" s="431">
        <v>2240000</v>
      </c>
      <c r="I593" s="432" t="s">
        <v>8</v>
      </c>
      <c r="J593" s="280" t="s">
        <v>136</v>
      </c>
      <c r="K593" s="441">
        <v>9</v>
      </c>
      <c r="L593" s="434" t="s">
        <v>279</v>
      </c>
      <c r="M593" s="434"/>
      <c r="N593" s="433"/>
      <c r="O593" s="434"/>
      <c r="P593" s="434" t="s">
        <v>0</v>
      </c>
      <c r="Q593" s="435">
        <f>H593*K593</f>
        <v>20160000</v>
      </c>
    </row>
    <row r="594" spans="1:22" s="314" customFormat="1" ht="21" customHeight="1" x14ac:dyDescent="0.15">
      <c r="A594" s="273"/>
      <c r="B594" s="286"/>
      <c r="C594" s="318"/>
      <c r="D594" s="614"/>
      <c r="E594" s="351">
        <v>0</v>
      </c>
      <c r="F594" s="351">
        <v>0</v>
      </c>
      <c r="G594" s="561" t="s">
        <v>582</v>
      </c>
      <c r="H594" s="431">
        <v>652000</v>
      </c>
      <c r="I594" s="432" t="s">
        <v>8</v>
      </c>
      <c r="J594" s="280" t="s">
        <v>136</v>
      </c>
      <c r="K594" s="441">
        <v>1</v>
      </c>
      <c r="L594" s="434" t="s">
        <v>279</v>
      </c>
      <c r="M594" s="434"/>
      <c r="N594" s="433"/>
      <c r="O594" s="434"/>
      <c r="P594" s="434" t="s">
        <v>0</v>
      </c>
      <c r="Q594" s="435">
        <f>H594*K594</f>
        <v>652000</v>
      </c>
    </row>
    <row r="595" spans="1:22" s="314" customFormat="1" ht="21" customHeight="1" x14ac:dyDescent="0.15">
      <c r="A595" s="273"/>
      <c r="B595" s="286"/>
      <c r="C595" s="318"/>
      <c r="D595" s="614"/>
      <c r="E595" s="351">
        <v>0</v>
      </c>
      <c r="F595" s="351">
        <v>1350</v>
      </c>
      <c r="G595" s="561" t="s">
        <v>583</v>
      </c>
      <c r="H595" s="431">
        <v>150000</v>
      </c>
      <c r="I595" s="432" t="s">
        <v>8</v>
      </c>
      <c r="J595" s="280" t="s">
        <v>136</v>
      </c>
      <c r="K595" s="441">
        <v>9</v>
      </c>
      <c r="L595" s="434" t="s">
        <v>279</v>
      </c>
      <c r="M595" s="434"/>
      <c r="N595" s="433"/>
      <c r="O595" s="434"/>
      <c r="P595" s="434" t="s">
        <v>0</v>
      </c>
      <c r="Q595" s="435">
        <f>H595*K595</f>
        <v>1350000</v>
      </c>
    </row>
    <row r="596" spans="1:22" s="314" customFormat="1" ht="21" customHeight="1" x14ac:dyDescent="0.15">
      <c r="A596" s="273"/>
      <c r="B596" s="286"/>
      <c r="C596" s="318"/>
      <c r="D596" s="614"/>
      <c r="E596" s="351">
        <v>0</v>
      </c>
      <c r="F596" s="351">
        <v>0</v>
      </c>
      <c r="G596" s="561"/>
      <c r="H596" s="431"/>
      <c r="I596" s="432"/>
      <c r="J596" s="280"/>
      <c r="K596" s="441"/>
      <c r="L596" s="434"/>
      <c r="M596" s="432"/>
      <c r="N596" s="433"/>
      <c r="O596" s="434"/>
      <c r="P596" s="434"/>
      <c r="Q596" s="48"/>
    </row>
    <row r="597" spans="1:22" s="314" customFormat="1" ht="21" customHeight="1" x14ac:dyDescent="0.15">
      <c r="A597" s="273"/>
      <c r="B597" s="286"/>
      <c r="C597" s="318"/>
      <c r="D597" s="614"/>
      <c r="E597" s="351">
        <v>14000</v>
      </c>
      <c r="F597" s="351">
        <v>0</v>
      </c>
      <c r="G597" s="561" t="s">
        <v>395</v>
      </c>
      <c r="H597" s="431"/>
      <c r="I597" s="432"/>
      <c r="J597" s="280"/>
      <c r="K597" s="441"/>
      <c r="L597" s="434"/>
      <c r="M597" s="434"/>
      <c r="N597" s="433"/>
      <c r="O597" s="434"/>
      <c r="P597" s="434"/>
      <c r="Q597" s="443">
        <f>SUM(Q598)</f>
        <v>14000000</v>
      </c>
      <c r="R597" s="314">
        <v>14000000</v>
      </c>
    </row>
    <row r="598" spans="1:22" s="314" customFormat="1" ht="21" customHeight="1" x14ac:dyDescent="0.15">
      <c r="A598" s="273"/>
      <c r="B598" s="286"/>
      <c r="C598" s="318"/>
      <c r="D598" s="614"/>
      <c r="E598" s="351">
        <v>0</v>
      </c>
      <c r="F598" s="351">
        <v>0</v>
      </c>
      <c r="G598" s="561" t="s">
        <v>390</v>
      </c>
      <c r="H598" s="431">
        <v>14000000</v>
      </c>
      <c r="I598" s="432" t="s">
        <v>396</v>
      </c>
      <c r="J598" s="280" t="s">
        <v>131</v>
      </c>
      <c r="K598" s="441">
        <v>1</v>
      </c>
      <c r="L598" s="434" t="s">
        <v>397</v>
      </c>
      <c r="M598" s="434"/>
      <c r="N598" s="433"/>
      <c r="O598" s="434"/>
      <c r="P598" s="434" t="s">
        <v>95</v>
      </c>
      <c r="Q598" s="435">
        <f>H598*K598</f>
        <v>14000000</v>
      </c>
    </row>
    <row r="599" spans="1:22" s="418" customFormat="1" ht="21" customHeight="1" x14ac:dyDescent="0.15">
      <c r="A599" s="273"/>
      <c r="B599" s="286"/>
      <c r="C599" s="444"/>
      <c r="D599" s="614"/>
      <c r="E599" s="351">
        <v>0</v>
      </c>
      <c r="F599" s="351">
        <v>0</v>
      </c>
      <c r="G599" s="561"/>
      <c r="H599" s="431"/>
      <c r="I599" s="432"/>
      <c r="J599" s="280"/>
      <c r="K599" s="441"/>
      <c r="L599" s="434"/>
      <c r="M599" s="434"/>
      <c r="N599" s="433"/>
      <c r="O599" s="434"/>
      <c r="P599" s="434"/>
      <c r="Q599" s="435"/>
    </row>
    <row r="600" spans="1:22" s="418" customFormat="1" ht="21" customHeight="1" x14ac:dyDescent="0.15">
      <c r="A600" s="273"/>
      <c r="B600" s="286"/>
      <c r="C600" s="444"/>
      <c r="D600" s="614"/>
      <c r="E600" s="351">
        <v>13000</v>
      </c>
      <c r="F600" s="351">
        <v>0</v>
      </c>
      <c r="G600" s="561" t="s">
        <v>728</v>
      </c>
      <c r="H600" s="431"/>
      <c r="I600" s="432"/>
      <c r="J600" s="280"/>
      <c r="K600" s="441"/>
      <c r="L600" s="434"/>
      <c r="M600" s="434"/>
      <c r="N600" s="433"/>
      <c r="O600" s="434"/>
      <c r="P600" s="434"/>
      <c r="Q600" s="443">
        <f>SUM(Q601)</f>
        <v>13000000</v>
      </c>
      <c r="R600" s="418">
        <v>13000000</v>
      </c>
    </row>
    <row r="601" spans="1:22" s="418" customFormat="1" ht="21" customHeight="1" x14ac:dyDescent="0.15">
      <c r="A601" s="273"/>
      <c r="B601" s="286"/>
      <c r="C601" s="444"/>
      <c r="D601" s="614"/>
      <c r="E601" s="351">
        <v>0</v>
      </c>
      <c r="F601" s="351">
        <v>0</v>
      </c>
      <c r="G601" s="561" t="s">
        <v>729</v>
      </c>
      <c r="H601" s="431">
        <v>13000000</v>
      </c>
      <c r="I601" s="432" t="s">
        <v>730</v>
      </c>
      <c r="J601" s="280" t="s">
        <v>131</v>
      </c>
      <c r="K601" s="441">
        <v>1</v>
      </c>
      <c r="L601" s="434" t="s">
        <v>731</v>
      </c>
      <c r="M601" s="434"/>
      <c r="N601" s="433"/>
      <c r="O601" s="434"/>
      <c r="P601" s="434" t="s">
        <v>95</v>
      </c>
      <c r="Q601" s="435">
        <f>H601*K601</f>
        <v>13000000</v>
      </c>
    </row>
    <row r="602" spans="1:22" s="418" customFormat="1" ht="21" customHeight="1" x14ac:dyDescent="0.15">
      <c r="A602" s="273"/>
      <c r="B602" s="286"/>
      <c r="C602" s="444"/>
      <c r="D602" s="614"/>
      <c r="E602" s="351">
        <v>0</v>
      </c>
      <c r="F602" s="351">
        <v>0</v>
      </c>
      <c r="G602" s="561"/>
      <c r="H602" s="431"/>
      <c r="I602" s="432"/>
      <c r="J602" s="280"/>
      <c r="K602" s="441"/>
      <c r="L602" s="434"/>
      <c r="M602" s="434"/>
      <c r="N602" s="433"/>
      <c r="O602" s="434"/>
      <c r="P602" s="434"/>
      <c r="Q602" s="435"/>
    </row>
    <row r="603" spans="1:22" s="418" customFormat="1" ht="21" customHeight="1" x14ac:dyDescent="0.15">
      <c r="A603" s="273"/>
      <c r="B603" s="286"/>
      <c r="C603" s="444"/>
      <c r="D603" s="614"/>
      <c r="E603" s="351">
        <v>0</v>
      </c>
      <c r="F603" s="351">
        <v>6000</v>
      </c>
      <c r="G603" s="561" t="s">
        <v>760</v>
      </c>
      <c r="H603" s="431"/>
      <c r="I603" s="432"/>
      <c r="J603" s="280"/>
      <c r="K603" s="441"/>
      <c r="L603" s="434"/>
      <c r="M603" s="434"/>
      <c r="N603" s="433"/>
      <c r="O603" s="434"/>
      <c r="P603" s="434"/>
      <c r="Q603" s="443">
        <f>SUM(Q604)</f>
        <v>6000000</v>
      </c>
      <c r="V603" s="418">
        <v>6000000</v>
      </c>
    </row>
    <row r="604" spans="1:22" s="418" customFormat="1" ht="21" customHeight="1" x14ac:dyDescent="0.15">
      <c r="A604" s="273"/>
      <c r="B604" s="286"/>
      <c r="C604" s="444"/>
      <c r="D604" s="614"/>
      <c r="E604" s="351">
        <v>0</v>
      </c>
      <c r="F604" s="351">
        <v>0</v>
      </c>
      <c r="G604" s="561" t="s">
        <v>761</v>
      </c>
      <c r="H604" s="431">
        <v>6000000</v>
      </c>
      <c r="I604" s="432" t="s">
        <v>762</v>
      </c>
      <c r="J604" s="280" t="s">
        <v>131</v>
      </c>
      <c r="K604" s="441">
        <v>1</v>
      </c>
      <c r="L604" s="434" t="s">
        <v>763</v>
      </c>
      <c r="M604" s="434"/>
      <c r="N604" s="433"/>
      <c r="O604" s="434"/>
      <c r="P604" s="434" t="s">
        <v>764</v>
      </c>
      <c r="Q604" s="435">
        <f>H604*K604</f>
        <v>6000000</v>
      </c>
    </row>
    <row r="605" spans="1:22" s="211" customFormat="1" ht="21" customHeight="1" x14ac:dyDescent="0.15">
      <c r="A605" s="273"/>
      <c r="B605" s="256"/>
      <c r="C605" s="183" t="s">
        <v>274</v>
      </c>
      <c r="D605" s="615">
        <f>SUM(Q605)/1000</f>
        <v>45550.779000000002</v>
      </c>
      <c r="E605" s="563">
        <v>0</v>
      </c>
      <c r="F605" s="358">
        <f>SUM(F606:F608)</f>
        <v>45550.779000000002</v>
      </c>
      <c r="G605" s="436"/>
      <c r="H605" s="437"/>
      <c r="I605" s="438"/>
      <c r="J605" s="438"/>
      <c r="K605" s="445"/>
      <c r="L605" s="440"/>
      <c r="M605" s="440"/>
      <c r="N605" s="439"/>
      <c r="O605" s="440"/>
      <c r="P605" s="440"/>
      <c r="Q605" s="442">
        <f>SUM(Q606:Q608)</f>
        <v>45550779</v>
      </c>
      <c r="S605" s="211">
        <v>45550779</v>
      </c>
    </row>
    <row r="606" spans="1:22" s="211" customFormat="1" ht="21" customHeight="1" x14ac:dyDescent="0.15">
      <c r="A606" s="273"/>
      <c r="B606" s="286"/>
      <c r="C606" s="318"/>
      <c r="D606" s="614"/>
      <c r="E606" s="351">
        <v>0</v>
      </c>
      <c r="F606" s="351">
        <v>38400</v>
      </c>
      <c r="G606" s="261" t="s">
        <v>578</v>
      </c>
      <c r="H606" s="431">
        <v>2000</v>
      </c>
      <c r="I606" s="432" t="s">
        <v>478</v>
      </c>
      <c r="J606" s="280" t="s">
        <v>479</v>
      </c>
      <c r="K606" s="441">
        <v>80</v>
      </c>
      <c r="L606" s="434" t="s">
        <v>492</v>
      </c>
      <c r="M606" s="280" t="s">
        <v>479</v>
      </c>
      <c r="N606" s="433">
        <v>240</v>
      </c>
      <c r="O606" s="434" t="s">
        <v>579</v>
      </c>
      <c r="P606" s="434" t="s">
        <v>481</v>
      </c>
      <c r="Q606" s="435">
        <f>H606*K606*N606</f>
        <v>38400000</v>
      </c>
    </row>
    <row r="607" spans="1:22" s="211" customFormat="1" ht="21" customHeight="1" x14ac:dyDescent="0.15">
      <c r="A607" s="273"/>
      <c r="B607" s="286"/>
      <c r="C607" s="318"/>
      <c r="D607" s="614"/>
      <c r="E607" s="351">
        <v>0</v>
      </c>
      <c r="F607" s="351">
        <v>3740</v>
      </c>
      <c r="G607" s="261" t="s">
        <v>580</v>
      </c>
      <c r="H607" s="431">
        <v>3740000</v>
      </c>
      <c r="I607" s="432" t="s">
        <v>478</v>
      </c>
      <c r="J607" s="280" t="s">
        <v>479</v>
      </c>
      <c r="K607" s="441">
        <v>1</v>
      </c>
      <c r="L607" s="434" t="s">
        <v>525</v>
      </c>
      <c r="M607" s="434"/>
      <c r="N607" s="433"/>
      <c r="O607" s="434"/>
      <c r="P607" s="434" t="s">
        <v>481</v>
      </c>
      <c r="Q607" s="435">
        <f>H607*K607</f>
        <v>3740000</v>
      </c>
    </row>
    <row r="608" spans="1:22" s="211" customFormat="1" ht="21" customHeight="1" x14ac:dyDescent="0.15">
      <c r="A608" s="273"/>
      <c r="B608" s="186"/>
      <c r="C608" s="318"/>
      <c r="D608" s="614"/>
      <c r="E608" s="351">
        <v>0</v>
      </c>
      <c r="F608" s="351">
        <v>3410.779</v>
      </c>
      <c r="G608" s="261" t="s">
        <v>581</v>
      </c>
      <c r="H608" s="431">
        <v>3410779</v>
      </c>
      <c r="I608" s="432" t="s">
        <v>478</v>
      </c>
      <c r="J608" s="280" t="s">
        <v>479</v>
      </c>
      <c r="K608" s="441">
        <v>1</v>
      </c>
      <c r="L608" s="434" t="s">
        <v>480</v>
      </c>
      <c r="M608" s="434"/>
      <c r="N608" s="433"/>
      <c r="O608" s="434"/>
      <c r="P608" s="434" t="s">
        <v>481</v>
      </c>
      <c r="Q608" s="435">
        <f>H608*K608</f>
        <v>3410779</v>
      </c>
    </row>
    <row r="609" spans="1:24" s="211" customFormat="1" ht="21" customHeight="1" x14ac:dyDescent="0.15">
      <c r="A609" s="676" t="s">
        <v>125</v>
      </c>
      <c r="B609" s="677"/>
      <c r="C609" s="678"/>
      <c r="D609" s="613"/>
      <c r="E609" s="357">
        <v>0</v>
      </c>
      <c r="F609" s="357">
        <v>0</v>
      </c>
      <c r="G609" s="320"/>
      <c r="H609" s="321"/>
      <c r="I609" s="322"/>
      <c r="J609" s="322"/>
      <c r="K609" s="327"/>
      <c r="L609" s="324"/>
      <c r="M609" s="324"/>
      <c r="N609" s="323"/>
      <c r="O609" s="324"/>
      <c r="P609" s="324"/>
      <c r="Q609" s="380"/>
    </row>
    <row r="610" spans="1:24" s="211" customFormat="1" ht="21" customHeight="1" x14ac:dyDescent="0.15">
      <c r="A610" s="273"/>
      <c r="B610" s="676" t="s">
        <v>124</v>
      </c>
      <c r="C610" s="678"/>
      <c r="D610" s="613"/>
      <c r="E610" s="357">
        <v>0</v>
      </c>
      <c r="F610" s="357">
        <v>0</v>
      </c>
      <c r="G610" s="320"/>
      <c r="H610" s="321"/>
      <c r="I610" s="322"/>
      <c r="J610" s="322"/>
      <c r="K610" s="327"/>
      <c r="L610" s="324"/>
      <c r="M610" s="324"/>
      <c r="N610" s="323"/>
      <c r="O610" s="324"/>
      <c r="P610" s="324"/>
      <c r="Q610" s="380"/>
    </row>
    <row r="611" spans="1:24" s="211" customFormat="1" ht="21" customHeight="1" x14ac:dyDescent="0.15">
      <c r="A611" s="273"/>
      <c r="B611" s="182"/>
      <c r="C611" s="178" t="s">
        <v>123</v>
      </c>
      <c r="D611" s="615"/>
      <c r="E611" s="358">
        <v>0</v>
      </c>
      <c r="F611" s="358">
        <v>0</v>
      </c>
      <c r="G611" s="436"/>
      <c r="H611" s="437"/>
      <c r="I611" s="438"/>
      <c r="J611" s="438"/>
      <c r="K611" s="445"/>
      <c r="L611" s="440"/>
      <c r="M611" s="440"/>
      <c r="N611" s="439"/>
      <c r="O611" s="440"/>
      <c r="P611" s="440"/>
      <c r="Q611" s="40"/>
    </row>
    <row r="612" spans="1:24" s="211" customFormat="1" ht="21" customHeight="1" x14ac:dyDescent="0.15">
      <c r="A612" s="186"/>
      <c r="B612" s="187"/>
      <c r="C612" s="187"/>
      <c r="D612" s="616"/>
      <c r="E612" s="565">
        <v>0</v>
      </c>
      <c r="F612" s="565">
        <v>0</v>
      </c>
      <c r="G612" s="29"/>
      <c r="H612" s="30"/>
      <c r="I612" s="31"/>
      <c r="J612" s="432"/>
      <c r="K612" s="191"/>
      <c r="L612" s="33"/>
      <c r="M612" s="31"/>
      <c r="N612" s="32"/>
      <c r="O612" s="33"/>
      <c r="P612" s="33"/>
      <c r="Q612" s="391"/>
    </row>
    <row r="613" spans="1:24" s="211" customFormat="1" ht="21" customHeight="1" x14ac:dyDescent="0.15">
      <c r="A613" s="676" t="s">
        <v>102</v>
      </c>
      <c r="B613" s="677"/>
      <c r="C613" s="678"/>
      <c r="D613" s="617">
        <f t="shared" ref="D613:D615" si="16">D614</f>
        <v>1000</v>
      </c>
      <c r="E613" s="356">
        <v>0</v>
      </c>
      <c r="F613" s="356">
        <v>1000</v>
      </c>
      <c r="G613" s="320"/>
      <c r="H613" s="321"/>
      <c r="I613" s="322"/>
      <c r="J613" s="322"/>
      <c r="K613" s="327"/>
      <c r="L613" s="324"/>
      <c r="M613" s="324"/>
      <c r="N613" s="323"/>
      <c r="O613" s="324"/>
      <c r="P613" s="324"/>
      <c r="Q613" s="380"/>
    </row>
    <row r="614" spans="1:24" s="211" customFormat="1" ht="21" customHeight="1" x14ac:dyDescent="0.15">
      <c r="A614" s="273"/>
      <c r="B614" s="699" t="s">
        <v>101</v>
      </c>
      <c r="C614" s="700"/>
      <c r="D614" s="613">
        <f t="shared" si="16"/>
        <v>1000</v>
      </c>
      <c r="E614" s="357">
        <v>0</v>
      </c>
      <c r="F614" s="357">
        <v>1000</v>
      </c>
      <c r="G614" s="320"/>
      <c r="H614" s="321"/>
      <c r="I614" s="322"/>
      <c r="J614" s="322"/>
      <c r="K614" s="327"/>
      <c r="L614" s="324"/>
      <c r="M614" s="324"/>
      <c r="N614" s="323"/>
      <c r="O614" s="324"/>
      <c r="P614" s="324"/>
      <c r="Q614" s="380"/>
    </row>
    <row r="615" spans="1:24" s="211" customFormat="1" ht="21" customHeight="1" x14ac:dyDescent="0.15">
      <c r="A615" s="273"/>
      <c r="B615" s="182"/>
      <c r="C615" s="178" t="s">
        <v>100</v>
      </c>
      <c r="D615" s="615">
        <f t="shared" si="16"/>
        <v>1000</v>
      </c>
      <c r="E615" s="358">
        <v>0</v>
      </c>
      <c r="F615" s="358">
        <v>1000</v>
      </c>
      <c r="G615" s="436"/>
      <c r="H615" s="437"/>
      <c r="I615" s="438"/>
      <c r="J615" s="438"/>
      <c r="K615" s="445"/>
      <c r="L615" s="440"/>
      <c r="M615" s="440"/>
      <c r="N615" s="439"/>
      <c r="O615" s="440"/>
      <c r="P615" s="440"/>
      <c r="Q615" s="442">
        <f>SUM(Q616)</f>
        <v>1000000</v>
      </c>
      <c r="X615" s="211">
        <v>1000000</v>
      </c>
    </row>
    <row r="616" spans="1:24" s="211" customFormat="1" ht="21" customHeight="1" x14ac:dyDescent="0.15">
      <c r="A616" s="286"/>
      <c r="B616" s="317"/>
      <c r="C616" s="317"/>
      <c r="D616" s="614">
        <f>Q616/1000</f>
        <v>1000</v>
      </c>
      <c r="E616" s="351">
        <v>0</v>
      </c>
      <c r="F616" s="351">
        <v>0</v>
      </c>
      <c r="G616" s="447" t="s">
        <v>725</v>
      </c>
      <c r="H616" s="448">
        <v>500000</v>
      </c>
      <c r="I616" s="432" t="s">
        <v>251</v>
      </c>
      <c r="J616" s="432" t="s">
        <v>131</v>
      </c>
      <c r="K616" s="441">
        <v>2</v>
      </c>
      <c r="L616" s="434" t="s">
        <v>252</v>
      </c>
      <c r="M616" s="434"/>
      <c r="N616" s="433"/>
      <c r="O616" s="434"/>
      <c r="P616" s="434" t="s">
        <v>253</v>
      </c>
      <c r="Q616" s="449">
        <f>H616*K616</f>
        <v>1000000</v>
      </c>
    </row>
    <row r="617" spans="1:24" s="211" customFormat="1" ht="21" customHeight="1" x14ac:dyDescent="0.15">
      <c r="A617" s="676" t="s">
        <v>103</v>
      </c>
      <c r="B617" s="677"/>
      <c r="C617" s="678"/>
      <c r="D617" s="620">
        <f>D618</f>
        <v>634195.82499999995</v>
      </c>
      <c r="E617" s="570">
        <f>E618</f>
        <v>160292.05499999999</v>
      </c>
      <c r="F617" s="570">
        <f>F618</f>
        <v>473903.76999999996</v>
      </c>
      <c r="G617" s="436"/>
      <c r="H617" s="437"/>
      <c r="I617" s="438"/>
      <c r="J617" s="438"/>
      <c r="K617" s="445"/>
      <c r="L617" s="440"/>
      <c r="M617" s="440"/>
      <c r="N617" s="439"/>
      <c r="O617" s="440"/>
      <c r="P617" s="440"/>
      <c r="Q617" s="40"/>
    </row>
    <row r="618" spans="1:24" s="211" customFormat="1" ht="21" customHeight="1" x14ac:dyDescent="0.15">
      <c r="A618" s="273"/>
      <c r="B618" s="676" t="s">
        <v>106</v>
      </c>
      <c r="C618" s="678"/>
      <c r="D618" s="613">
        <f>SUM(D619,D624)</f>
        <v>634195.82499999995</v>
      </c>
      <c r="E618" s="357">
        <f>SUM(E619,E624)</f>
        <v>160292.05499999999</v>
      </c>
      <c r="F618" s="357">
        <f>SUM(F619,F624)</f>
        <v>473903.76999999996</v>
      </c>
      <c r="G618" s="320"/>
      <c r="H618" s="321"/>
      <c r="I618" s="322"/>
      <c r="J618" s="322"/>
      <c r="K618" s="327"/>
      <c r="L618" s="324"/>
      <c r="M618" s="324"/>
      <c r="N618" s="323"/>
      <c r="O618" s="324"/>
      <c r="P618" s="324"/>
      <c r="Q618" s="380"/>
    </row>
    <row r="619" spans="1:24" s="211" customFormat="1" ht="21" customHeight="1" x14ac:dyDescent="0.15">
      <c r="A619" s="286"/>
      <c r="B619" s="182"/>
      <c r="C619" s="182" t="s">
        <v>104</v>
      </c>
      <c r="D619" s="615">
        <f>SUM(Q619)/1000</f>
        <v>473903.77</v>
      </c>
      <c r="E619" s="358">
        <v>0</v>
      </c>
      <c r="F619" s="358">
        <f>SUM(F620:F623)</f>
        <v>473903.76999999996</v>
      </c>
      <c r="G619" s="561" t="s">
        <v>726</v>
      </c>
      <c r="H619" s="431"/>
      <c r="I619" s="432"/>
      <c r="J619" s="432"/>
      <c r="K619" s="441"/>
      <c r="L619" s="434"/>
      <c r="M619" s="434"/>
      <c r="N619" s="433"/>
      <c r="O619" s="434"/>
      <c r="P619" s="434"/>
      <c r="Q619" s="443">
        <f>SUM(Q620:Q623)</f>
        <v>473903770</v>
      </c>
    </row>
    <row r="620" spans="1:24" s="211" customFormat="1" ht="21" customHeight="1" x14ac:dyDescent="0.15">
      <c r="A620" s="273"/>
      <c r="B620" s="317"/>
      <c r="C620" s="317"/>
      <c r="D620" s="614"/>
      <c r="E620" s="351">
        <v>0</v>
      </c>
      <c r="F620" s="351">
        <v>19884.383000000002</v>
      </c>
      <c r="G620" s="561" t="s">
        <v>789</v>
      </c>
      <c r="H620" s="431">
        <v>19884383</v>
      </c>
      <c r="I620" s="432" t="s">
        <v>777</v>
      </c>
      <c r="J620" s="432" t="s">
        <v>778</v>
      </c>
      <c r="K620" s="441">
        <v>1</v>
      </c>
      <c r="L620" s="434" t="s">
        <v>779</v>
      </c>
      <c r="M620" s="434"/>
      <c r="N620" s="433"/>
      <c r="O620" s="434"/>
      <c r="P620" s="434" t="s">
        <v>95</v>
      </c>
      <c r="Q620" s="435">
        <v>19884383</v>
      </c>
      <c r="T620" s="211">
        <v>26894383</v>
      </c>
    </row>
    <row r="621" spans="1:24" s="211" customFormat="1" ht="21" customHeight="1" x14ac:dyDescent="0.15">
      <c r="A621" s="273"/>
      <c r="B621" s="317"/>
      <c r="C621" s="317"/>
      <c r="D621" s="614"/>
      <c r="E621" s="351">
        <v>0</v>
      </c>
      <c r="F621" s="351">
        <v>415924.658</v>
      </c>
      <c r="G621" s="561" t="s">
        <v>780</v>
      </c>
      <c r="H621" s="431">
        <v>514924658</v>
      </c>
      <c r="I621" s="432" t="s">
        <v>777</v>
      </c>
      <c r="J621" s="432" t="s">
        <v>778</v>
      </c>
      <c r="K621" s="441">
        <v>1</v>
      </c>
      <c r="L621" s="434" t="s">
        <v>779</v>
      </c>
      <c r="M621" s="434"/>
      <c r="N621" s="433"/>
      <c r="O621" s="434"/>
      <c r="P621" s="434" t="s">
        <v>95</v>
      </c>
      <c r="Q621" s="435">
        <v>415924658</v>
      </c>
      <c r="S621" s="418"/>
      <c r="U621" s="211">
        <v>415924658</v>
      </c>
    </row>
    <row r="622" spans="1:24" s="211" customFormat="1" ht="21" customHeight="1" x14ac:dyDescent="0.15">
      <c r="A622" s="273"/>
      <c r="B622" s="317"/>
      <c r="C622" s="317"/>
      <c r="D622" s="614"/>
      <c r="E622" s="351">
        <v>0</v>
      </c>
      <c r="F622" s="351">
        <v>23379.18</v>
      </c>
      <c r="G622" s="561" t="s">
        <v>781</v>
      </c>
      <c r="H622" s="431">
        <v>23379180</v>
      </c>
      <c r="I622" s="432" t="s">
        <v>777</v>
      </c>
      <c r="J622" s="432" t="s">
        <v>778</v>
      </c>
      <c r="K622" s="441">
        <v>1</v>
      </c>
      <c r="L622" s="434" t="s">
        <v>779</v>
      </c>
      <c r="M622" s="434"/>
      <c r="N622" s="433"/>
      <c r="O622" s="434"/>
      <c r="P622" s="434" t="s">
        <v>95</v>
      </c>
      <c r="Q622" s="435">
        <f>H622*K622</f>
        <v>23379180</v>
      </c>
      <c r="S622" s="418"/>
      <c r="V622" s="211">
        <v>23379180</v>
      </c>
    </row>
    <row r="623" spans="1:24" s="211" customFormat="1" ht="21" customHeight="1" x14ac:dyDescent="0.15">
      <c r="A623" s="273"/>
      <c r="B623" s="317"/>
      <c r="C623" s="285"/>
      <c r="D623" s="614"/>
      <c r="E623" s="351">
        <v>0</v>
      </c>
      <c r="F623" s="351">
        <v>14715.549000000001</v>
      </c>
      <c r="G623" s="561" t="s">
        <v>782</v>
      </c>
      <c r="H623" s="431">
        <v>12915549</v>
      </c>
      <c r="I623" s="432" t="s">
        <v>777</v>
      </c>
      <c r="J623" s="432" t="s">
        <v>778</v>
      </c>
      <c r="K623" s="441">
        <v>1</v>
      </c>
      <c r="L623" s="434" t="s">
        <v>779</v>
      </c>
      <c r="M623" s="434"/>
      <c r="N623" s="433"/>
      <c r="O623" s="434"/>
      <c r="P623" s="434" t="s">
        <v>95</v>
      </c>
      <c r="Q623" s="435">
        <v>14715549</v>
      </c>
      <c r="S623" s="418"/>
      <c r="W623" s="211">
        <v>12915549</v>
      </c>
    </row>
    <row r="624" spans="1:24" s="211" customFormat="1" ht="21" customHeight="1" x14ac:dyDescent="0.15">
      <c r="A624" s="286"/>
      <c r="B624" s="182"/>
      <c r="C624" s="182" t="s">
        <v>105</v>
      </c>
      <c r="D624" s="615">
        <f>SUM(Q624)/1000</f>
        <v>160292.05499999999</v>
      </c>
      <c r="E624" s="358">
        <v>160292.05499999999</v>
      </c>
      <c r="F624" s="563">
        <v>0</v>
      </c>
      <c r="G624" s="436"/>
      <c r="H624" s="437"/>
      <c r="I624" s="438"/>
      <c r="J624" s="438"/>
      <c r="K624" s="445"/>
      <c r="L624" s="440"/>
      <c r="M624" s="440"/>
      <c r="N624" s="439"/>
      <c r="O624" s="440"/>
      <c r="P624" s="440"/>
      <c r="Q624" s="442">
        <f>SUM(Q625:Q634)</f>
        <v>160292055</v>
      </c>
      <c r="R624" s="211">
        <v>160292055</v>
      </c>
    </row>
    <row r="625" spans="1:18" s="211" customFormat="1" ht="21" customHeight="1" x14ac:dyDescent="0.15">
      <c r="A625" s="273"/>
      <c r="B625" s="317"/>
      <c r="C625" s="317"/>
      <c r="D625" s="614"/>
      <c r="E625" s="351">
        <v>0</v>
      </c>
      <c r="F625" s="351">
        <v>0</v>
      </c>
      <c r="G625" s="269" t="s">
        <v>286</v>
      </c>
      <c r="H625" s="268">
        <v>130832848</v>
      </c>
      <c r="I625" s="149" t="s">
        <v>8</v>
      </c>
      <c r="J625" s="434" t="s">
        <v>6</v>
      </c>
      <c r="K625" s="268">
        <v>1</v>
      </c>
      <c r="L625" s="270" t="s">
        <v>96</v>
      </c>
      <c r="M625" s="270"/>
      <c r="N625" s="268"/>
      <c r="O625" s="270"/>
      <c r="P625" s="272" t="s">
        <v>0</v>
      </c>
      <c r="Q625" s="267">
        <f>H625*K625</f>
        <v>130832848</v>
      </c>
      <c r="R625" s="486"/>
    </row>
    <row r="626" spans="1:18" s="211" customFormat="1" ht="21" customHeight="1" x14ac:dyDescent="0.15">
      <c r="A626" s="273"/>
      <c r="B626" s="317"/>
      <c r="C626" s="317"/>
      <c r="D626" s="614"/>
      <c r="E626" s="351">
        <v>0</v>
      </c>
      <c r="F626" s="351">
        <v>0</v>
      </c>
      <c r="G626" s="269" t="s">
        <v>291</v>
      </c>
      <c r="H626" s="268">
        <v>6681288</v>
      </c>
      <c r="I626" s="149" t="s">
        <v>93</v>
      </c>
      <c r="J626" s="434" t="s">
        <v>6</v>
      </c>
      <c r="K626" s="268">
        <v>1</v>
      </c>
      <c r="L626" s="270" t="s">
        <v>96</v>
      </c>
      <c r="M626" s="270"/>
      <c r="N626" s="268"/>
      <c r="O626" s="270"/>
      <c r="P626" s="272" t="s">
        <v>0</v>
      </c>
      <c r="Q626" s="267">
        <f t="shared" ref="Q626:Q634" si="17">H626*K626</f>
        <v>6681288</v>
      </c>
      <c r="R626" s="486"/>
    </row>
    <row r="627" spans="1:18" s="211" customFormat="1" ht="21" customHeight="1" x14ac:dyDescent="0.15">
      <c r="A627" s="273"/>
      <c r="B627" s="317"/>
      <c r="C627" s="317"/>
      <c r="D627" s="614"/>
      <c r="E627" s="351">
        <v>0</v>
      </c>
      <c r="F627" s="351">
        <v>0</v>
      </c>
      <c r="G627" s="269" t="s">
        <v>296</v>
      </c>
      <c r="H627" s="268">
        <v>6765594</v>
      </c>
      <c r="I627" s="149" t="s">
        <v>8</v>
      </c>
      <c r="J627" s="434" t="s">
        <v>6</v>
      </c>
      <c r="K627" s="268">
        <v>1</v>
      </c>
      <c r="L627" s="270" t="s">
        <v>96</v>
      </c>
      <c r="M627" s="270"/>
      <c r="N627" s="268"/>
      <c r="O627" s="270"/>
      <c r="P627" s="272" t="s">
        <v>0</v>
      </c>
      <c r="Q627" s="267">
        <f t="shared" si="17"/>
        <v>6765594</v>
      </c>
      <c r="R627" s="486"/>
    </row>
    <row r="628" spans="1:18" s="211" customFormat="1" ht="21" customHeight="1" x14ac:dyDescent="0.15">
      <c r="A628" s="273"/>
      <c r="B628" s="317"/>
      <c r="C628" s="317"/>
      <c r="D628" s="614"/>
      <c r="E628" s="351">
        <v>0</v>
      </c>
      <c r="F628" s="351">
        <v>0</v>
      </c>
      <c r="G628" s="269" t="s">
        <v>297</v>
      </c>
      <c r="H628" s="268">
        <v>6048214</v>
      </c>
      <c r="I628" s="149" t="s">
        <v>8</v>
      </c>
      <c r="J628" s="434" t="s">
        <v>6</v>
      </c>
      <c r="K628" s="268">
        <v>1</v>
      </c>
      <c r="L628" s="270" t="s">
        <v>96</v>
      </c>
      <c r="M628" s="270"/>
      <c r="N628" s="268"/>
      <c r="O628" s="270"/>
      <c r="P628" s="272" t="s">
        <v>0</v>
      </c>
      <c r="Q628" s="267">
        <f t="shared" si="17"/>
        <v>6048214</v>
      </c>
      <c r="R628" s="486"/>
    </row>
    <row r="629" spans="1:18" s="211" customFormat="1" ht="21" customHeight="1" x14ac:dyDescent="0.15">
      <c r="A629" s="273"/>
      <c r="B629" s="317"/>
      <c r="C629" s="317"/>
      <c r="D629" s="614"/>
      <c r="E629" s="351">
        <v>0</v>
      </c>
      <c r="F629" s="351">
        <v>0</v>
      </c>
      <c r="G629" s="269" t="s">
        <v>298</v>
      </c>
      <c r="H629" s="268">
        <v>6094</v>
      </c>
      <c r="I629" s="149" t="s">
        <v>8</v>
      </c>
      <c r="J629" s="434" t="s">
        <v>6</v>
      </c>
      <c r="K629" s="268">
        <v>1</v>
      </c>
      <c r="L629" s="270" t="s">
        <v>96</v>
      </c>
      <c r="M629" s="270"/>
      <c r="N629" s="268"/>
      <c r="O629" s="270"/>
      <c r="P629" s="272" t="s">
        <v>0</v>
      </c>
      <c r="Q629" s="267">
        <f t="shared" si="17"/>
        <v>6094</v>
      </c>
      <c r="R629" s="486"/>
    </row>
    <row r="630" spans="1:18" s="211" customFormat="1" ht="21" customHeight="1" x14ac:dyDescent="0.15">
      <c r="A630" s="273"/>
      <c r="B630" s="317"/>
      <c r="C630" s="317"/>
      <c r="D630" s="614"/>
      <c r="E630" s="351">
        <v>0</v>
      </c>
      <c r="F630" s="351">
        <v>0</v>
      </c>
      <c r="G630" s="269" t="s">
        <v>299</v>
      </c>
      <c r="H630" s="268">
        <v>2962989</v>
      </c>
      <c r="I630" s="149" t="s">
        <v>8</v>
      </c>
      <c r="J630" s="434" t="s">
        <v>6</v>
      </c>
      <c r="K630" s="268">
        <v>1</v>
      </c>
      <c r="L630" s="270" t="s">
        <v>96</v>
      </c>
      <c r="M630" s="270"/>
      <c r="N630" s="268"/>
      <c r="O630" s="270"/>
      <c r="P630" s="272" t="s">
        <v>0</v>
      </c>
      <c r="Q630" s="267">
        <f t="shared" si="17"/>
        <v>2962989</v>
      </c>
      <c r="R630" s="486"/>
    </row>
    <row r="631" spans="1:18" s="211" customFormat="1" ht="21" customHeight="1" x14ac:dyDescent="0.15">
      <c r="A631" s="273"/>
      <c r="B631" s="317"/>
      <c r="C631" s="317"/>
      <c r="D631" s="614"/>
      <c r="E631" s="351">
        <v>0</v>
      </c>
      <c r="F631" s="351">
        <v>0</v>
      </c>
      <c r="G631" s="269" t="s">
        <v>300</v>
      </c>
      <c r="H631" s="268"/>
      <c r="I631" s="149" t="s">
        <v>8</v>
      </c>
      <c r="J631" s="434" t="s">
        <v>6</v>
      </c>
      <c r="K631" s="268">
        <v>1</v>
      </c>
      <c r="L631" s="270" t="s">
        <v>96</v>
      </c>
      <c r="M631" s="270"/>
      <c r="N631" s="268"/>
      <c r="O631" s="270"/>
      <c r="P631" s="272" t="s">
        <v>0</v>
      </c>
      <c r="Q631" s="267">
        <f t="shared" si="17"/>
        <v>0</v>
      </c>
      <c r="R631" s="486"/>
    </row>
    <row r="632" spans="1:18" s="211" customFormat="1" ht="21" customHeight="1" x14ac:dyDescent="0.15">
      <c r="A632" s="273"/>
      <c r="B632" s="317"/>
      <c r="C632" s="317"/>
      <c r="D632" s="614"/>
      <c r="E632" s="351">
        <v>0</v>
      </c>
      <c r="F632" s="351">
        <v>0</v>
      </c>
      <c r="G632" s="269" t="s">
        <v>301</v>
      </c>
      <c r="H632" s="268">
        <v>1999286</v>
      </c>
      <c r="I632" s="149" t="s">
        <v>8</v>
      </c>
      <c r="J632" s="434" t="s">
        <v>6</v>
      </c>
      <c r="K632" s="268">
        <v>1</v>
      </c>
      <c r="L632" s="270" t="s">
        <v>96</v>
      </c>
      <c r="M632" s="270"/>
      <c r="N632" s="268"/>
      <c r="O632" s="270"/>
      <c r="P632" s="272" t="s">
        <v>0</v>
      </c>
      <c r="Q632" s="267">
        <f t="shared" si="17"/>
        <v>1999286</v>
      </c>
      <c r="R632" s="486"/>
    </row>
    <row r="633" spans="1:18" s="211" customFormat="1" ht="21" customHeight="1" x14ac:dyDescent="0.15">
      <c r="A633" s="273"/>
      <c r="B633" s="317"/>
      <c r="C633" s="317"/>
      <c r="D633" s="614"/>
      <c r="E633" s="351">
        <v>0</v>
      </c>
      <c r="F633" s="351">
        <v>0</v>
      </c>
      <c r="G633" s="269" t="s">
        <v>302</v>
      </c>
      <c r="H633" s="268">
        <v>4995456</v>
      </c>
      <c r="I633" s="149" t="s">
        <v>8</v>
      </c>
      <c r="J633" s="434" t="s">
        <v>6</v>
      </c>
      <c r="K633" s="268">
        <v>1</v>
      </c>
      <c r="L633" s="270" t="s">
        <v>96</v>
      </c>
      <c r="M633" s="270"/>
      <c r="N633" s="268"/>
      <c r="O633" s="270"/>
      <c r="P633" s="272" t="s">
        <v>0</v>
      </c>
      <c r="Q633" s="267">
        <f t="shared" si="17"/>
        <v>4995456</v>
      </c>
      <c r="R633" s="486"/>
    </row>
    <row r="634" spans="1:18" s="211" customFormat="1" ht="21" customHeight="1" x14ac:dyDescent="0.15">
      <c r="A634" s="188"/>
      <c r="B634" s="187"/>
      <c r="C634" s="180"/>
      <c r="D634" s="616"/>
      <c r="E634" s="565">
        <v>0</v>
      </c>
      <c r="F634" s="565">
        <v>0</v>
      </c>
      <c r="G634" s="91" t="s">
        <v>294</v>
      </c>
      <c r="H634" s="72">
        <v>286</v>
      </c>
      <c r="I634" s="487" t="s">
        <v>93</v>
      </c>
      <c r="J634" s="33" t="s">
        <v>6</v>
      </c>
      <c r="K634" s="72">
        <v>1</v>
      </c>
      <c r="L634" s="143" t="s">
        <v>96</v>
      </c>
      <c r="M634" s="143"/>
      <c r="N634" s="72"/>
      <c r="O634" s="143"/>
      <c r="P634" s="145" t="s">
        <v>0</v>
      </c>
      <c r="Q634" s="67">
        <f t="shared" si="17"/>
        <v>286</v>
      </c>
      <c r="R634" s="486"/>
    </row>
    <row r="635" spans="1:18" ht="24.95" customHeight="1" x14ac:dyDescent="0.15">
      <c r="A635" s="189"/>
      <c r="B635" s="189"/>
      <c r="C635" s="189"/>
      <c r="D635" s="621"/>
      <c r="E635" s="77"/>
      <c r="F635" s="77"/>
      <c r="G635" s="77"/>
      <c r="H635" s="77"/>
      <c r="I635" s="77"/>
      <c r="J635" s="77"/>
      <c r="K635" s="196"/>
      <c r="L635" s="77"/>
      <c r="M635" s="77"/>
      <c r="N635" s="77"/>
      <c r="O635" s="77"/>
      <c r="P635" s="77"/>
      <c r="Q635" s="55"/>
    </row>
    <row r="636" spans="1:18" ht="24.95" customHeight="1" x14ac:dyDescent="0.15">
      <c r="A636" s="189"/>
      <c r="B636" s="189"/>
      <c r="C636" s="189"/>
      <c r="D636" s="621"/>
      <c r="E636" s="77"/>
      <c r="F636" s="77"/>
      <c r="G636" s="262"/>
      <c r="H636" s="77"/>
      <c r="I636" s="77"/>
      <c r="J636" s="77"/>
      <c r="K636" s="196"/>
      <c r="L636" s="77"/>
      <c r="M636" s="77"/>
      <c r="N636" s="77"/>
      <c r="O636" s="77"/>
      <c r="P636" s="77"/>
      <c r="Q636" s="55"/>
    </row>
    <row r="637" spans="1:18" ht="24.95" customHeight="1" x14ac:dyDescent="0.15">
      <c r="A637" s="189"/>
      <c r="B637" s="189"/>
      <c r="C637" s="189"/>
      <c r="D637" s="621"/>
      <c r="E637" s="77"/>
      <c r="F637" s="77"/>
      <c r="G637" s="262"/>
      <c r="H637" s="77"/>
      <c r="I637" s="77"/>
      <c r="J637" s="77"/>
      <c r="K637" s="196"/>
      <c r="L637" s="77"/>
      <c r="M637" s="77"/>
      <c r="N637" s="77"/>
      <c r="O637" s="77"/>
      <c r="P637" s="77"/>
      <c r="Q637" s="55"/>
    </row>
    <row r="638" spans="1:18" ht="24.95" customHeight="1" x14ac:dyDescent="0.15">
      <c r="A638" s="189"/>
      <c r="B638" s="189"/>
      <c r="C638" s="189"/>
      <c r="D638" s="621"/>
      <c r="E638" s="77"/>
      <c r="F638" s="77"/>
      <c r="G638" s="262"/>
      <c r="H638" s="77"/>
      <c r="I638" s="77"/>
      <c r="J638" s="77"/>
      <c r="K638" s="196"/>
      <c r="L638" s="77"/>
      <c r="M638" s="77"/>
      <c r="N638" s="77"/>
      <c r="O638" s="77"/>
      <c r="P638" s="77"/>
      <c r="Q638" s="55"/>
    </row>
    <row r="639" spans="1:18" ht="24.95" customHeight="1" x14ac:dyDescent="0.15">
      <c r="A639" s="189"/>
      <c r="B639" s="189"/>
      <c r="C639" s="189"/>
      <c r="D639" s="621"/>
      <c r="E639" s="77"/>
      <c r="F639" s="77"/>
      <c r="G639" s="77"/>
      <c r="H639" s="77"/>
      <c r="I639" s="77"/>
      <c r="J639" s="77"/>
      <c r="K639" s="196"/>
      <c r="L639" s="77"/>
      <c r="M639" s="77"/>
      <c r="N639" s="77"/>
      <c r="O639" s="77"/>
      <c r="P639" s="77"/>
      <c r="Q639" s="55"/>
    </row>
    <row r="640" spans="1:18" ht="24.95" customHeight="1" x14ac:dyDescent="0.15">
      <c r="A640" s="189"/>
      <c r="B640" s="189"/>
      <c r="C640" s="190"/>
      <c r="K640" s="195"/>
      <c r="Q640" s="55"/>
    </row>
    <row r="641" spans="1:17" ht="24.95" customHeight="1" x14ac:dyDescent="0.15">
      <c r="A641" s="189"/>
      <c r="B641" s="189"/>
      <c r="C641" s="190"/>
      <c r="K641" s="195"/>
      <c r="Q641" s="55"/>
    </row>
    <row r="642" spans="1:17" ht="24.95" customHeight="1" x14ac:dyDescent="0.15">
      <c r="A642" s="189"/>
      <c r="B642" s="189"/>
      <c r="C642" s="190"/>
      <c r="K642" s="195"/>
      <c r="Q642" s="55"/>
    </row>
    <row r="643" spans="1:17" ht="24.95" customHeight="1" x14ac:dyDescent="0.15">
      <c r="A643" s="189"/>
      <c r="B643" s="189"/>
      <c r="C643" s="190"/>
      <c r="K643" s="195"/>
      <c r="Q643" s="55"/>
    </row>
    <row r="644" spans="1:17" ht="24.95" customHeight="1" x14ac:dyDescent="0.15">
      <c r="A644" s="189"/>
      <c r="B644" s="189"/>
      <c r="C644" s="190"/>
      <c r="K644" s="195"/>
      <c r="Q644" s="55"/>
    </row>
    <row r="645" spans="1:17" ht="24.95" customHeight="1" x14ac:dyDescent="0.15">
      <c r="A645" s="189"/>
      <c r="B645" s="189"/>
      <c r="C645" s="190"/>
      <c r="K645" s="195"/>
      <c r="Q645" s="55"/>
    </row>
    <row r="646" spans="1:17" ht="24.95" customHeight="1" x14ac:dyDescent="0.15">
      <c r="A646" s="189"/>
      <c r="B646" s="189"/>
      <c r="C646" s="190"/>
      <c r="K646" s="195"/>
      <c r="Q646" s="55"/>
    </row>
    <row r="647" spans="1:17" ht="24.95" customHeight="1" x14ac:dyDescent="0.15">
      <c r="A647" s="189"/>
      <c r="B647" s="189"/>
      <c r="C647" s="190"/>
      <c r="K647" s="195"/>
      <c r="Q647" s="55"/>
    </row>
    <row r="648" spans="1:17" ht="24.95" customHeight="1" x14ac:dyDescent="0.15">
      <c r="A648" s="189"/>
      <c r="B648" s="189"/>
      <c r="C648" s="190"/>
      <c r="K648" s="195"/>
      <c r="Q648" s="55"/>
    </row>
    <row r="649" spans="1:17" ht="24.95" customHeight="1" x14ac:dyDescent="0.15">
      <c r="A649" s="189"/>
      <c r="B649" s="189"/>
      <c r="C649" s="190"/>
      <c r="K649" s="195"/>
      <c r="Q649" s="55"/>
    </row>
    <row r="650" spans="1:17" ht="24.95" customHeight="1" x14ac:dyDescent="0.15">
      <c r="A650" s="189"/>
      <c r="B650" s="189"/>
      <c r="C650" s="190"/>
      <c r="K650" s="195"/>
      <c r="Q650" s="55"/>
    </row>
    <row r="651" spans="1:17" ht="24.95" customHeight="1" x14ac:dyDescent="0.15">
      <c r="A651" s="189"/>
      <c r="B651" s="189"/>
      <c r="C651" s="190"/>
      <c r="K651" s="195"/>
      <c r="Q651" s="55"/>
    </row>
    <row r="652" spans="1:17" ht="24.95" customHeight="1" x14ac:dyDescent="0.15">
      <c r="A652" s="189"/>
      <c r="B652" s="189"/>
      <c r="C652" s="190"/>
      <c r="K652" s="195"/>
      <c r="Q652" s="55"/>
    </row>
    <row r="653" spans="1:17" ht="24.95" customHeight="1" x14ac:dyDescent="0.15">
      <c r="A653" s="189"/>
      <c r="B653" s="189"/>
      <c r="C653" s="190"/>
      <c r="K653" s="195"/>
      <c r="Q653" s="55"/>
    </row>
    <row r="654" spans="1:17" ht="24.95" customHeight="1" x14ac:dyDescent="0.15">
      <c r="A654" s="189"/>
      <c r="B654" s="189"/>
      <c r="C654" s="190"/>
      <c r="K654" s="195"/>
      <c r="Q654" s="55"/>
    </row>
    <row r="655" spans="1:17" ht="24.95" customHeight="1" x14ac:dyDescent="0.15">
      <c r="A655" s="189"/>
      <c r="B655" s="189"/>
      <c r="C655" s="190"/>
      <c r="K655" s="195"/>
      <c r="Q655" s="55"/>
    </row>
    <row r="656" spans="1:17" ht="24.95" customHeight="1" x14ac:dyDescent="0.15">
      <c r="A656" s="189"/>
      <c r="B656" s="189"/>
      <c r="C656" s="190"/>
      <c r="K656" s="195"/>
      <c r="Q656" s="55"/>
    </row>
    <row r="657" spans="1:17" ht="24.95" customHeight="1" x14ac:dyDescent="0.15">
      <c r="A657" s="189"/>
      <c r="B657" s="189"/>
      <c r="C657" s="190"/>
      <c r="K657" s="195"/>
      <c r="Q657" s="55"/>
    </row>
    <row r="658" spans="1:17" ht="24.95" customHeight="1" x14ac:dyDescent="0.15">
      <c r="A658" s="189"/>
      <c r="B658" s="189"/>
      <c r="C658" s="190"/>
      <c r="K658" s="195"/>
      <c r="Q658" s="55"/>
    </row>
    <row r="659" spans="1:17" ht="24.95" customHeight="1" x14ac:dyDescent="0.15">
      <c r="A659" s="189"/>
      <c r="B659" s="189"/>
      <c r="C659" s="190"/>
      <c r="K659" s="195"/>
      <c r="Q659" s="55"/>
    </row>
    <row r="660" spans="1:17" ht="24.95" customHeight="1" x14ac:dyDescent="0.15">
      <c r="A660" s="189"/>
      <c r="B660" s="189"/>
      <c r="C660" s="190"/>
      <c r="K660" s="195"/>
      <c r="Q660" s="55"/>
    </row>
    <row r="661" spans="1:17" ht="24.95" customHeight="1" x14ac:dyDescent="0.15">
      <c r="A661" s="189"/>
      <c r="B661" s="189"/>
      <c r="C661" s="190"/>
      <c r="K661" s="195"/>
      <c r="Q661" s="55"/>
    </row>
    <row r="662" spans="1:17" ht="24.95" customHeight="1" x14ac:dyDescent="0.15">
      <c r="A662" s="189"/>
      <c r="B662" s="189"/>
      <c r="C662" s="190"/>
      <c r="K662" s="195"/>
      <c r="Q662" s="55"/>
    </row>
    <row r="663" spans="1:17" ht="24.95" customHeight="1" x14ac:dyDescent="0.15">
      <c r="A663" s="189"/>
      <c r="B663" s="189"/>
      <c r="C663" s="190"/>
      <c r="K663" s="195"/>
      <c r="Q663" s="55"/>
    </row>
    <row r="664" spans="1:17" ht="24.95" customHeight="1" x14ac:dyDescent="0.15">
      <c r="A664" s="189"/>
      <c r="B664" s="189"/>
      <c r="C664" s="190"/>
      <c r="K664" s="195"/>
      <c r="Q664" s="55"/>
    </row>
    <row r="665" spans="1:17" ht="24.95" customHeight="1" x14ac:dyDescent="0.15">
      <c r="A665" s="189"/>
      <c r="B665" s="189"/>
      <c r="C665" s="190"/>
      <c r="K665" s="195"/>
      <c r="Q665" s="55"/>
    </row>
    <row r="666" spans="1:17" ht="24.95" customHeight="1" x14ac:dyDescent="0.15">
      <c r="A666" s="189"/>
      <c r="B666" s="189"/>
      <c r="C666" s="190"/>
      <c r="K666" s="195"/>
      <c r="Q666" s="55"/>
    </row>
    <row r="667" spans="1:17" ht="24.95" customHeight="1" x14ac:dyDescent="0.15">
      <c r="A667" s="189"/>
      <c r="B667" s="189"/>
      <c r="C667" s="190"/>
      <c r="K667" s="195"/>
      <c r="Q667" s="55"/>
    </row>
    <row r="668" spans="1:17" ht="24.95" customHeight="1" x14ac:dyDescent="0.15">
      <c r="A668" s="189"/>
      <c r="B668" s="189"/>
      <c r="C668" s="190"/>
      <c r="K668" s="195"/>
      <c r="Q668" s="55"/>
    </row>
    <row r="669" spans="1:17" ht="24.95" customHeight="1" x14ac:dyDescent="0.15">
      <c r="A669" s="189"/>
      <c r="B669" s="189"/>
      <c r="C669" s="190"/>
      <c r="K669" s="195"/>
      <c r="Q669" s="55"/>
    </row>
    <row r="670" spans="1:17" ht="24.95" customHeight="1" x14ac:dyDescent="0.15">
      <c r="A670" s="189"/>
      <c r="B670" s="189"/>
      <c r="C670" s="190"/>
      <c r="K670" s="195"/>
      <c r="Q670" s="55"/>
    </row>
    <row r="671" spans="1:17" ht="24.95" customHeight="1" x14ac:dyDescent="0.15">
      <c r="A671" s="189"/>
      <c r="B671" s="189"/>
      <c r="C671" s="190"/>
      <c r="K671" s="195"/>
      <c r="Q671" s="55"/>
    </row>
    <row r="672" spans="1:17" ht="24.95" customHeight="1" x14ac:dyDescent="0.15">
      <c r="A672" s="189"/>
      <c r="B672" s="189"/>
      <c r="C672" s="190"/>
      <c r="K672" s="195"/>
      <c r="Q672" s="55"/>
    </row>
    <row r="673" spans="1:17" ht="24.95" customHeight="1" x14ac:dyDescent="0.15">
      <c r="A673" s="189"/>
      <c r="B673" s="189"/>
      <c r="C673" s="190"/>
      <c r="K673" s="195"/>
      <c r="Q673" s="55"/>
    </row>
    <row r="674" spans="1:17" ht="24.95" customHeight="1" x14ac:dyDescent="0.15">
      <c r="A674" s="189"/>
      <c r="B674" s="189"/>
      <c r="C674" s="190"/>
      <c r="K674" s="195"/>
      <c r="Q674" s="55"/>
    </row>
    <row r="675" spans="1:17" ht="24.95" customHeight="1" x14ac:dyDescent="0.15">
      <c r="A675" s="189"/>
      <c r="B675" s="189"/>
      <c r="C675" s="190"/>
      <c r="K675" s="195"/>
      <c r="Q675" s="55"/>
    </row>
    <row r="676" spans="1:17" ht="24.95" customHeight="1" x14ac:dyDescent="0.15">
      <c r="A676" s="189"/>
      <c r="B676" s="189"/>
      <c r="C676" s="190"/>
      <c r="K676" s="195"/>
      <c r="Q676" s="55"/>
    </row>
    <row r="677" spans="1:17" ht="24.95" customHeight="1" x14ac:dyDescent="0.15">
      <c r="A677" s="189"/>
      <c r="B677" s="189"/>
      <c r="C677" s="190"/>
      <c r="K677" s="195"/>
      <c r="Q677" s="55"/>
    </row>
    <row r="678" spans="1:17" ht="24.95" customHeight="1" x14ac:dyDescent="0.15">
      <c r="A678" s="189"/>
      <c r="B678" s="189"/>
      <c r="C678" s="190"/>
      <c r="K678" s="195"/>
      <c r="Q678" s="55"/>
    </row>
    <row r="679" spans="1:17" ht="24.95" customHeight="1" x14ac:dyDescent="0.15">
      <c r="A679" s="189"/>
      <c r="B679" s="189"/>
      <c r="C679" s="190"/>
      <c r="K679" s="195"/>
      <c r="Q679" s="55"/>
    </row>
    <row r="680" spans="1:17" ht="24.95" customHeight="1" x14ac:dyDescent="0.15">
      <c r="A680" s="189"/>
      <c r="B680" s="189"/>
      <c r="C680" s="190"/>
      <c r="K680" s="195"/>
      <c r="Q680" s="55"/>
    </row>
    <row r="681" spans="1:17" ht="24.95" customHeight="1" x14ac:dyDescent="0.15">
      <c r="A681" s="189"/>
      <c r="B681" s="189"/>
      <c r="C681" s="190"/>
      <c r="K681" s="195"/>
      <c r="Q681" s="55"/>
    </row>
    <row r="682" spans="1:17" ht="24.95" customHeight="1" x14ac:dyDescent="0.15">
      <c r="A682" s="189"/>
      <c r="B682" s="189"/>
      <c r="C682" s="190"/>
      <c r="K682" s="195"/>
      <c r="Q682" s="55"/>
    </row>
    <row r="683" spans="1:17" ht="24.95" customHeight="1" x14ac:dyDescent="0.15">
      <c r="A683" s="189"/>
      <c r="B683" s="189"/>
      <c r="C683" s="190"/>
      <c r="K683" s="195"/>
      <c r="Q683" s="55"/>
    </row>
    <row r="684" spans="1:17" ht="24.95" customHeight="1" x14ac:dyDescent="0.15">
      <c r="A684" s="189"/>
      <c r="B684" s="189"/>
      <c r="C684" s="190"/>
      <c r="K684" s="195"/>
      <c r="Q684" s="55"/>
    </row>
    <row r="685" spans="1:17" ht="24.95" customHeight="1" x14ac:dyDescent="0.15">
      <c r="K685" s="195"/>
      <c r="Q685" s="55"/>
    </row>
    <row r="686" spans="1:17" ht="24.95" customHeight="1" x14ac:dyDescent="0.15">
      <c r="K686" s="195"/>
      <c r="Q686" s="55"/>
    </row>
    <row r="687" spans="1:17" ht="24.95" customHeight="1" x14ac:dyDescent="0.15">
      <c r="K687" s="195"/>
      <c r="Q687" s="55"/>
    </row>
    <row r="688" spans="1:17" ht="24.95" customHeight="1" x14ac:dyDescent="0.15">
      <c r="K688" s="195"/>
      <c r="Q688" s="55"/>
    </row>
    <row r="689" spans="11:17" ht="24.95" customHeight="1" x14ac:dyDescent="0.15">
      <c r="K689" s="195"/>
      <c r="Q689" s="55"/>
    </row>
    <row r="690" spans="11:17" ht="24.95" customHeight="1" x14ac:dyDescent="0.15">
      <c r="K690" s="195"/>
      <c r="Q690" s="55"/>
    </row>
    <row r="691" spans="11:17" ht="24.95" customHeight="1" x14ac:dyDescent="0.15">
      <c r="K691" s="195"/>
      <c r="Q691" s="55"/>
    </row>
    <row r="692" spans="11:17" ht="24.95" customHeight="1" x14ac:dyDescent="0.15">
      <c r="K692" s="195"/>
      <c r="Q692" s="55"/>
    </row>
    <row r="693" spans="11:17" ht="24.95" customHeight="1" x14ac:dyDescent="0.15">
      <c r="K693" s="195"/>
      <c r="Q693" s="55"/>
    </row>
    <row r="694" spans="11:17" ht="24.95" customHeight="1" x14ac:dyDescent="0.15">
      <c r="K694" s="195"/>
      <c r="Q694" s="55"/>
    </row>
    <row r="695" spans="11:17" ht="24.95" customHeight="1" x14ac:dyDescent="0.15">
      <c r="K695" s="195"/>
      <c r="Q695" s="55"/>
    </row>
    <row r="696" spans="11:17" ht="24.95" customHeight="1" x14ac:dyDescent="0.15">
      <c r="K696" s="195"/>
      <c r="Q696" s="55"/>
    </row>
    <row r="697" spans="11:17" ht="24.95" customHeight="1" x14ac:dyDescent="0.15">
      <c r="K697" s="195"/>
      <c r="Q697" s="55"/>
    </row>
    <row r="698" spans="11:17" ht="24.95" customHeight="1" x14ac:dyDescent="0.15">
      <c r="K698" s="195"/>
      <c r="Q698" s="55"/>
    </row>
    <row r="699" spans="11:17" ht="24.95" customHeight="1" x14ac:dyDescent="0.15">
      <c r="K699" s="195"/>
      <c r="Q699" s="55"/>
    </row>
    <row r="700" spans="11:17" ht="24.95" customHeight="1" x14ac:dyDescent="0.15">
      <c r="K700" s="195"/>
      <c r="Q700" s="55"/>
    </row>
    <row r="701" spans="11:17" ht="24.95" customHeight="1" x14ac:dyDescent="0.15">
      <c r="Q701" s="55"/>
    </row>
    <row r="702" spans="11:17" ht="24.95" customHeight="1" x14ac:dyDescent="0.15">
      <c r="Q702" s="55"/>
    </row>
    <row r="703" spans="11:17" ht="24.95" customHeight="1" x14ac:dyDescent="0.15">
      <c r="Q703" s="55"/>
    </row>
    <row r="704" spans="11:17" ht="24.95" customHeight="1" x14ac:dyDescent="0.15">
      <c r="Q704" s="55"/>
    </row>
    <row r="705" spans="17:17" ht="24.95" customHeight="1" x14ac:dyDescent="0.15">
      <c r="Q705" s="55"/>
    </row>
    <row r="706" spans="17:17" ht="24.95" customHeight="1" x14ac:dyDescent="0.15">
      <c r="Q706" s="55"/>
    </row>
    <row r="707" spans="17:17" ht="24.95" customHeight="1" x14ac:dyDescent="0.15">
      <c r="Q707" s="55"/>
    </row>
    <row r="708" spans="17:17" ht="24.95" customHeight="1" x14ac:dyDescent="0.15">
      <c r="Q708" s="55"/>
    </row>
    <row r="709" spans="17:17" ht="24.95" customHeight="1" x14ac:dyDescent="0.15">
      <c r="Q709" s="55"/>
    </row>
    <row r="710" spans="17:17" ht="24.95" customHeight="1" x14ac:dyDescent="0.15">
      <c r="Q710" s="55"/>
    </row>
    <row r="711" spans="17:17" ht="24.95" customHeight="1" x14ac:dyDescent="0.15">
      <c r="Q711" s="55"/>
    </row>
    <row r="712" spans="17:17" ht="24.95" customHeight="1" x14ac:dyDescent="0.15">
      <c r="Q712" s="55"/>
    </row>
    <row r="713" spans="17:17" ht="24.95" customHeight="1" x14ac:dyDescent="0.15">
      <c r="Q713" s="55"/>
    </row>
    <row r="714" spans="17:17" ht="24.95" customHeight="1" x14ac:dyDescent="0.15">
      <c r="Q714" s="55"/>
    </row>
    <row r="715" spans="17:17" ht="24.95" customHeight="1" x14ac:dyDescent="0.15">
      <c r="Q715" s="55"/>
    </row>
    <row r="716" spans="17:17" ht="24.95" customHeight="1" x14ac:dyDescent="0.15">
      <c r="Q716" s="55"/>
    </row>
    <row r="717" spans="17:17" ht="24.95" customHeight="1" x14ac:dyDescent="0.15">
      <c r="Q717" s="55"/>
    </row>
    <row r="718" spans="17:17" ht="24.95" customHeight="1" x14ac:dyDescent="0.15">
      <c r="Q718" s="55"/>
    </row>
    <row r="719" spans="17:17" ht="24.95" customHeight="1" x14ac:dyDescent="0.15">
      <c r="Q719" s="55"/>
    </row>
    <row r="720" spans="17:17" ht="24.95" customHeight="1" x14ac:dyDescent="0.15">
      <c r="Q720" s="55"/>
    </row>
    <row r="721" spans="17:17" ht="24.95" customHeight="1" x14ac:dyDescent="0.15">
      <c r="Q721" s="55"/>
    </row>
    <row r="722" spans="17:17" ht="24.95" customHeight="1" x14ac:dyDescent="0.15">
      <c r="Q722" s="55"/>
    </row>
    <row r="723" spans="17:17" ht="24.95" customHeight="1" x14ac:dyDescent="0.15">
      <c r="Q723" s="55"/>
    </row>
    <row r="724" spans="17:17" ht="24.95" customHeight="1" x14ac:dyDescent="0.15">
      <c r="Q724" s="55"/>
    </row>
    <row r="725" spans="17:17" ht="24.95" customHeight="1" x14ac:dyDescent="0.15">
      <c r="Q725" s="55"/>
    </row>
    <row r="726" spans="17:17" ht="24.95" customHeight="1" x14ac:dyDescent="0.15">
      <c r="Q726" s="55"/>
    </row>
    <row r="727" spans="17:17" ht="24.95" customHeight="1" x14ac:dyDescent="0.15">
      <c r="Q727" s="55"/>
    </row>
    <row r="728" spans="17:17" ht="24.95" customHeight="1" x14ac:dyDescent="0.15">
      <c r="Q728" s="55"/>
    </row>
    <row r="729" spans="17:17" ht="24.95" customHeight="1" x14ac:dyDescent="0.15">
      <c r="Q729" s="55"/>
    </row>
    <row r="730" spans="17:17" ht="24.95" customHeight="1" x14ac:dyDescent="0.15">
      <c r="Q730" s="55"/>
    </row>
    <row r="731" spans="17:17" ht="24.95" customHeight="1" x14ac:dyDescent="0.15">
      <c r="Q731" s="55"/>
    </row>
    <row r="732" spans="17:17" ht="24.95" customHeight="1" x14ac:dyDescent="0.15">
      <c r="Q732" s="55"/>
    </row>
    <row r="733" spans="17:17" ht="24.95" customHeight="1" x14ac:dyDescent="0.15">
      <c r="Q733" s="55"/>
    </row>
    <row r="734" spans="17:17" ht="24.95" customHeight="1" x14ac:dyDescent="0.15">
      <c r="Q734" s="55"/>
    </row>
    <row r="735" spans="17:17" ht="24.95" customHeight="1" x14ac:dyDescent="0.15">
      <c r="Q735" s="55"/>
    </row>
    <row r="736" spans="17:17" ht="24.95" customHeight="1" x14ac:dyDescent="0.15">
      <c r="Q736" s="55"/>
    </row>
    <row r="737" spans="17:17" ht="24.95" customHeight="1" x14ac:dyDescent="0.15">
      <c r="Q737" s="55"/>
    </row>
    <row r="738" spans="17:17" ht="24.95" customHeight="1" x14ac:dyDescent="0.15">
      <c r="Q738" s="55"/>
    </row>
    <row r="739" spans="17:17" ht="24.95" customHeight="1" x14ac:dyDescent="0.15">
      <c r="Q739" s="55"/>
    </row>
    <row r="740" spans="17:17" ht="24.95" customHeight="1" x14ac:dyDescent="0.15">
      <c r="Q740" s="55"/>
    </row>
    <row r="741" spans="17:17" ht="24.95" customHeight="1" x14ac:dyDescent="0.15">
      <c r="Q741" s="55"/>
    </row>
    <row r="742" spans="17:17" ht="24.95" customHeight="1" x14ac:dyDescent="0.15">
      <c r="Q742" s="55"/>
    </row>
    <row r="743" spans="17:17" ht="24.95" customHeight="1" x14ac:dyDescent="0.15">
      <c r="Q743" s="55"/>
    </row>
    <row r="744" spans="17:17" ht="24.95" customHeight="1" x14ac:dyDescent="0.15">
      <c r="Q744" s="55"/>
    </row>
    <row r="745" spans="17:17" ht="24.95" customHeight="1" x14ac:dyDescent="0.15">
      <c r="Q745" s="55"/>
    </row>
    <row r="746" spans="17:17" ht="24.95" customHeight="1" x14ac:dyDescent="0.15">
      <c r="Q746" s="55"/>
    </row>
    <row r="747" spans="17:17" ht="24.95" customHeight="1" x14ac:dyDescent="0.15">
      <c r="Q747" s="55"/>
    </row>
    <row r="748" spans="17:17" ht="24.95" customHeight="1" x14ac:dyDescent="0.15">
      <c r="Q748" s="55"/>
    </row>
    <row r="749" spans="17:17" ht="24.95" customHeight="1" x14ac:dyDescent="0.15">
      <c r="Q749" s="55"/>
    </row>
    <row r="750" spans="17:17" ht="24.95" customHeight="1" x14ac:dyDescent="0.15">
      <c r="Q750" s="55"/>
    </row>
    <row r="751" spans="17:17" ht="24.95" customHeight="1" x14ac:dyDescent="0.15">
      <c r="Q751" s="55"/>
    </row>
    <row r="752" spans="17:17" ht="24.95" customHeight="1" x14ac:dyDescent="0.15">
      <c r="Q752" s="55"/>
    </row>
    <row r="753" spans="17:17" ht="24.95" customHeight="1" x14ac:dyDescent="0.15">
      <c r="Q753" s="55"/>
    </row>
    <row r="754" spans="17:17" ht="24.95" customHeight="1" x14ac:dyDescent="0.15">
      <c r="Q754" s="55"/>
    </row>
    <row r="755" spans="17:17" ht="24.95" customHeight="1" x14ac:dyDescent="0.15">
      <c r="Q755" s="55"/>
    </row>
    <row r="756" spans="17:17" ht="24.95" customHeight="1" x14ac:dyDescent="0.15">
      <c r="Q756" s="55"/>
    </row>
    <row r="757" spans="17:17" ht="24.95" customHeight="1" x14ac:dyDescent="0.15">
      <c r="Q757" s="55"/>
    </row>
    <row r="758" spans="17:17" ht="24.95" customHeight="1" x14ac:dyDescent="0.15">
      <c r="Q758" s="55"/>
    </row>
    <row r="759" spans="17:17" ht="24.95" customHeight="1" x14ac:dyDescent="0.15">
      <c r="Q759" s="55"/>
    </row>
    <row r="760" spans="17:17" ht="24.95" customHeight="1" x14ac:dyDescent="0.15">
      <c r="Q760" s="55"/>
    </row>
    <row r="761" spans="17:17" ht="24.95" customHeight="1" x14ac:dyDescent="0.15">
      <c r="Q761" s="55"/>
    </row>
    <row r="762" spans="17:17" ht="24.95" customHeight="1" x14ac:dyDescent="0.15">
      <c r="Q762" s="55"/>
    </row>
    <row r="763" spans="17:17" ht="24.95" customHeight="1" x14ac:dyDescent="0.15">
      <c r="Q763" s="55"/>
    </row>
    <row r="764" spans="17:17" ht="24.95" customHeight="1" x14ac:dyDescent="0.15">
      <c r="Q764" s="55"/>
    </row>
    <row r="765" spans="17:17" ht="24.95" customHeight="1" x14ac:dyDescent="0.15">
      <c r="Q765" s="55"/>
    </row>
    <row r="766" spans="17:17" ht="24.95" customHeight="1" x14ac:dyDescent="0.15">
      <c r="Q766" s="55"/>
    </row>
    <row r="767" spans="17:17" ht="24.95" customHeight="1" x14ac:dyDescent="0.15">
      <c r="Q767" s="55"/>
    </row>
    <row r="768" spans="17:17" ht="24.95" customHeight="1" x14ac:dyDescent="0.15">
      <c r="Q768" s="55"/>
    </row>
    <row r="769" spans="17:17" ht="24.95" customHeight="1" x14ac:dyDescent="0.15">
      <c r="Q769" s="55"/>
    </row>
    <row r="770" spans="17:17" ht="24.95" customHeight="1" x14ac:dyDescent="0.15">
      <c r="Q770" s="55"/>
    </row>
    <row r="771" spans="17:17" ht="24.95" customHeight="1" x14ac:dyDescent="0.15">
      <c r="Q771" s="55"/>
    </row>
    <row r="772" spans="17:17" ht="24.95" customHeight="1" x14ac:dyDescent="0.15">
      <c r="Q772" s="55"/>
    </row>
    <row r="773" spans="17:17" ht="24.95" customHeight="1" x14ac:dyDescent="0.15">
      <c r="Q773" s="55"/>
    </row>
    <row r="774" spans="17:17" ht="24.95" customHeight="1" x14ac:dyDescent="0.15">
      <c r="Q774" s="55"/>
    </row>
    <row r="775" spans="17:17" ht="24.95" customHeight="1" x14ac:dyDescent="0.15">
      <c r="Q775" s="55"/>
    </row>
    <row r="776" spans="17:17" ht="24.95" customHeight="1" x14ac:dyDescent="0.15">
      <c r="Q776" s="55"/>
    </row>
    <row r="777" spans="17:17" ht="24.95" customHeight="1" x14ac:dyDescent="0.15">
      <c r="Q777" s="55"/>
    </row>
    <row r="778" spans="17:17" ht="24.95" customHeight="1" x14ac:dyDescent="0.15">
      <c r="Q778" s="55"/>
    </row>
    <row r="779" spans="17:17" ht="24.95" customHeight="1" x14ac:dyDescent="0.15">
      <c r="Q779" s="55"/>
    </row>
    <row r="780" spans="17:17" ht="24.95" customHeight="1" x14ac:dyDescent="0.15">
      <c r="Q780" s="55"/>
    </row>
    <row r="781" spans="17:17" ht="24.95" customHeight="1" x14ac:dyDescent="0.15">
      <c r="Q781" s="55"/>
    </row>
    <row r="782" spans="17:17" ht="24.95" customHeight="1" x14ac:dyDescent="0.15">
      <c r="Q782" s="55"/>
    </row>
    <row r="783" spans="17:17" ht="24.95" customHeight="1" x14ac:dyDescent="0.15">
      <c r="Q783" s="55"/>
    </row>
    <row r="784" spans="17:17" ht="24.95" customHeight="1" x14ac:dyDescent="0.15">
      <c r="Q784" s="55"/>
    </row>
    <row r="785" spans="17:17" ht="24.95" customHeight="1" x14ac:dyDescent="0.15">
      <c r="Q785" s="55"/>
    </row>
    <row r="786" spans="17:17" ht="24.95" customHeight="1" x14ac:dyDescent="0.15">
      <c r="Q786" s="55"/>
    </row>
    <row r="787" spans="17:17" ht="24.95" customHeight="1" x14ac:dyDescent="0.15">
      <c r="Q787" s="55"/>
    </row>
    <row r="788" spans="17:17" ht="24.95" customHeight="1" x14ac:dyDescent="0.15">
      <c r="Q788" s="55"/>
    </row>
    <row r="789" spans="17:17" ht="24.95" customHeight="1" x14ac:dyDescent="0.15">
      <c r="Q789" s="55"/>
    </row>
    <row r="790" spans="17:17" ht="24.95" customHeight="1" x14ac:dyDescent="0.15">
      <c r="Q790" s="55"/>
    </row>
    <row r="791" spans="17:17" ht="24.95" customHeight="1" x14ac:dyDescent="0.15">
      <c r="Q791" s="55"/>
    </row>
    <row r="792" spans="17:17" ht="24.95" customHeight="1" x14ac:dyDescent="0.15">
      <c r="Q792" s="55"/>
    </row>
    <row r="793" spans="17:17" ht="24.95" customHeight="1" x14ac:dyDescent="0.15">
      <c r="Q793" s="55"/>
    </row>
    <row r="794" spans="17:17" ht="24.95" customHeight="1" x14ac:dyDescent="0.15">
      <c r="Q794" s="55"/>
    </row>
    <row r="795" spans="17:17" ht="24.95" customHeight="1" x14ac:dyDescent="0.15">
      <c r="Q795" s="55"/>
    </row>
    <row r="796" spans="17:17" ht="24.95" customHeight="1" x14ac:dyDescent="0.15">
      <c r="Q796" s="55"/>
    </row>
    <row r="797" spans="17:17" ht="24.95" customHeight="1" x14ac:dyDescent="0.15">
      <c r="Q797" s="55"/>
    </row>
    <row r="798" spans="17:17" ht="24.95" customHeight="1" x14ac:dyDescent="0.15">
      <c r="Q798" s="55"/>
    </row>
    <row r="799" spans="17:17" ht="24.95" customHeight="1" x14ac:dyDescent="0.15">
      <c r="Q799" s="55"/>
    </row>
    <row r="800" spans="17:17" ht="24.95" customHeight="1" x14ac:dyDescent="0.15">
      <c r="Q800" s="55"/>
    </row>
    <row r="801" spans="17:17" ht="24.95" customHeight="1" x14ac:dyDescent="0.15">
      <c r="Q801" s="55"/>
    </row>
    <row r="802" spans="17:17" ht="24.95" customHeight="1" x14ac:dyDescent="0.15">
      <c r="Q802" s="55"/>
    </row>
    <row r="803" spans="17:17" ht="24.95" customHeight="1" x14ac:dyDescent="0.15">
      <c r="Q803" s="55"/>
    </row>
    <row r="804" spans="17:17" ht="24.95" customHeight="1" x14ac:dyDescent="0.15">
      <c r="Q804" s="55"/>
    </row>
    <row r="805" spans="17:17" ht="24.95" customHeight="1" x14ac:dyDescent="0.15">
      <c r="Q805" s="55"/>
    </row>
    <row r="806" spans="17:17" ht="24.95" customHeight="1" x14ac:dyDescent="0.15">
      <c r="Q806" s="55"/>
    </row>
    <row r="807" spans="17:17" ht="24.95" customHeight="1" x14ac:dyDescent="0.15">
      <c r="Q807" s="55"/>
    </row>
    <row r="808" spans="17:17" ht="24.95" customHeight="1" x14ac:dyDescent="0.15">
      <c r="Q808" s="55"/>
    </row>
    <row r="809" spans="17:17" ht="24.95" customHeight="1" x14ac:dyDescent="0.15">
      <c r="Q809" s="55"/>
    </row>
    <row r="810" spans="17:17" ht="24.95" customHeight="1" x14ac:dyDescent="0.15">
      <c r="Q810" s="55"/>
    </row>
    <row r="811" spans="17:17" ht="24.95" customHeight="1" x14ac:dyDescent="0.15">
      <c r="Q811" s="55"/>
    </row>
    <row r="812" spans="17:17" ht="24.95" customHeight="1" x14ac:dyDescent="0.15">
      <c r="Q812" s="55"/>
    </row>
    <row r="813" spans="17:17" ht="24.95" customHeight="1" x14ac:dyDescent="0.15">
      <c r="Q813" s="55"/>
    </row>
    <row r="814" spans="17:17" ht="24.95" customHeight="1" x14ac:dyDescent="0.15">
      <c r="Q814" s="55"/>
    </row>
    <row r="815" spans="17:17" ht="24.95" customHeight="1" x14ac:dyDescent="0.15">
      <c r="Q815" s="55"/>
    </row>
    <row r="816" spans="17:17" ht="24.95" customHeight="1" x14ac:dyDescent="0.15">
      <c r="Q816" s="55"/>
    </row>
    <row r="817" spans="17:17" ht="24.95" customHeight="1" x14ac:dyDescent="0.15">
      <c r="Q817" s="55"/>
    </row>
    <row r="818" spans="17:17" ht="24.95" customHeight="1" x14ac:dyDescent="0.15">
      <c r="Q818" s="55"/>
    </row>
    <row r="819" spans="17:17" ht="24.95" customHeight="1" x14ac:dyDescent="0.15">
      <c r="Q819" s="55"/>
    </row>
    <row r="820" spans="17:17" ht="24.95" customHeight="1" x14ac:dyDescent="0.15">
      <c r="Q820" s="55"/>
    </row>
    <row r="821" spans="17:17" ht="24.95" customHeight="1" x14ac:dyDescent="0.15">
      <c r="Q821" s="55"/>
    </row>
    <row r="822" spans="17:17" ht="24.95" customHeight="1" x14ac:dyDescent="0.15">
      <c r="Q822" s="55"/>
    </row>
    <row r="823" spans="17:17" ht="24.95" customHeight="1" x14ac:dyDescent="0.15">
      <c r="Q823" s="55"/>
    </row>
    <row r="824" spans="17:17" ht="24.95" customHeight="1" x14ac:dyDescent="0.15">
      <c r="Q824" s="55"/>
    </row>
    <row r="825" spans="17:17" ht="24.95" customHeight="1" x14ac:dyDescent="0.15">
      <c r="Q825" s="55"/>
    </row>
    <row r="826" spans="17:17" ht="24.95" customHeight="1" x14ac:dyDescent="0.15">
      <c r="Q826" s="55"/>
    </row>
    <row r="827" spans="17:17" ht="24.95" customHeight="1" x14ac:dyDescent="0.15">
      <c r="Q827" s="55"/>
    </row>
    <row r="828" spans="17:17" ht="24.95" customHeight="1" x14ac:dyDescent="0.15">
      <c r="Q828" s="55"/>
    </row>
    <row r="829" spans="17:17" ht="24.95" customHeight="1" x14ac:dyDescent="0.15">
      <c r="Q829" s="55"/>
    </row>
    <row r="830" spans="17:17" ht="24.95" customHeight="1" x14ac:dyDescent="0.15">
      <c r="Q830" s="55"/>
    </row>
    <row r="831" spans="17:17" ht="24.95" customHeight="1" x14ac:dyDescent="0.15">
      <c r="Q831" s="55"/>
    </row>
    <row r="832" spans="17:17" ht="24.95" customHeight="1" x14ac:dyDescent="0.15">
      <c r="Q832" s="55"/>
    </row>
    <row r="833" spans="17:17" ht="24.95" customHeight="1" x14ac:dyDescent="0.15">
      <c r="Q833" s="55"/>
    </row>
    <row r="834" spans="17:17" ht="24.95" customHeight="1" x14ac:dyDescent="0.15">
      <c r="Q834" s="55"/>
    </row>
    <row r="835" spans="17:17" ht="24.95" customHeight="1" x14ac:dyDescent="0.15">
      <c r="Q835" s="55"/>
    </row>
    <row r="836" spans="17:17" ht="24.95" customHeight="1" x14ac:dyDescent="0.15">
      <c r="Q836" s="55"/>
    </row>
    <row r="837" spans="17:17" ht="24.95" customHeight="1" x14ac:dyDescent="0.15">
      <c r="Q837" s="55"/>
    </row>
    <row r="838" spans="17:17" ht="24.95" customHeight="1" x14ac:dyDescent="0.15">
      <c r="Q838" s="55"/>
    </row>
    <row r="839" spans="17:17" ht="24.95" customHeight="1" x14ac:dyDescent="0.15">
      <c r="Q839" s="55"/>
    </row>
    <row r="840" spans="17:17" ht="24.95" customHeight="1" x14ac:dyDescent="0.15">
      <c r="Q840" s="55"/>
    </row>
    <row r="841" spans="17:17" ht="24.95" customHeight="1" x14ac:dyDescent="0.15">
      <c r="Q841" s="55"/>
    </row>
    <row r="842" spans="17:17" ht="24.95" customHeight="1" x14ac:dyDescent="0.15">
      <c r="Q842" s="55"/>
    </row>
    <row r="843" spans="17:17" ht="24.95" customHeight="1" x14ac:dyDescent="0.15">
      <c r="Q843" s="55"/>
    </row>
    <row r="844" spans="17:17" ht="24.95" customHeight="1" x14ac:dyDescent="0.15">
      <c r="Q844" s="55"/>
    </row>
    <row r="845" spans="17:17" ht="24.95" customHeight="1" x14ac:dyDescent="0.15">
      <c r="Q845" s="55"/>
    </row>
    <row r="846" spans="17:17" ht="24.95" customHeight="1" x14ac:dyDescent="0.15">
      <c r="Q846" s="55"/>
    </row>
    <row r="847" spans="17:17" ht="24.95" customHeight="1" x14ac:dyDescent="0.15">
      <c r="Q847" s="55"/>
    </row>
    <row r="848" spans="17:17" ht="24.95" customHeight="1" x14ac:dyDescent="0.15">
      <c r="Q848" s="55"/>
    </row>
    <row r="849" spans="17:17" ht="24.95" customHeight="1" x14ac:dyDescent="0.15">
      <c r="Q849" s="55"/>
    </row>
    <row r="850" spans="17:17" ht="24.95" customHeight="1" x14ac:dyDescent="0.15">
      <c r="Q850" s="55"/>
    </row>
    <row r="851" spans="17:17" ht="24.95" customHeight="1" x14ac:dyDescent="0.15">
      <c r="Q851" s="55"/>
    </row>
    <row r="852" spans="17:17" ht="24.95" customHeight="1" x14ac:dyDescent="0.15">
      <c r="Q852" s="55"/>
    </row>
    <row r="853" spans="17:17" ht="24.95" customHeight="1" x14ac:dyDescent="0.15">
      <c r="Q853" s="55"/>
    </row>
    <row r="854" spans="17:17" ht="24.95" customHeight="1" x14ac:dyDescent="0.15">
      <c r="Q854" s="55"/>
    </row>
    <row r="855" spans="17:17" ht="24.95" customHeight="1" x14ac:dyDescent="0.15">
      <c r="Q855" s="55"/>
    </row>
    <row r="856" spans="17:17" ht="24.95" customHeight="1" x14ac:dyDescent="0.15">
      <c r="Q856" s="55"/>
    </row>
    <row r="857" spans="17:17" ht="24.95" customHeight="1" x14ac:dyDescent="0.15">
      <c r="Q857" s="55"/>
    </row>
    <row r="858" spans="17:17" ht="24.95" customHeight="1" x14ac:dyDescent="0.15">
      <c r="Q858" s="55"/>
    </row>
    <row r="859" spans="17:17" ht="24.95" customHeight="1" x14ac:dyDescent="0.15">
      <c r="Q859" s="55"/>
    </row>
    <row r="860" spans="17:17" ht="24.95" customHeight="1" x14ac:dyDescent="0.15">
      <c r="Q860" s="55"/>
    </row>
    <row r="861" spans="17:17" ht="24.95" customHeight="1" x14ac:dyDescent="0.15">
      <c r="Q861" s="55"/>
    </row>
    <row r="862" spans="17:17" ht="24.95" customHeight="1" x14ac:dyDescent="0.15">
      <c r="Q862" s="55"/>
    </row>
    <row r="863" spans="17:17" ht="24.95" customHeight="1" x14ac:dyDescent="0.15">
      <c r="Q863" s="55"/>
    </row>
    <row r="864" spans="17:17" ht="24.95" customHeight="1" x14ac:dyDescent="0.15">
      <c r="Q864" s="55"/>
    </row>
    <row r="865" spans="17:17" ht="24.95" customHeight="1" x14ac:dyDescent="0.15">
      <c r="Q865" s="55"/>
    </row>
    <row r="866" spans="17:17" ht="24.95" customHeight="1" x14ac:dyDescent="0.15">
      <c r="Q866" s="55"/>
    </row>
    <row r="867" spans="17:17" ht="24.95" customHeight="1" x14ac:dyDescent="0.15">
      <c r="Q867" s="55"/>
    </row>
    <row r="868" spans="17:17" ht="24.95" customHeight="1" x14ac:dyDescent="0.15">
      <c r="Q868" s="55"/>
    </row>
    <row r="869" spans="17:17" ht="24.95" customHeight="1" x14ac:dyDescent="0.15">
      <c r="Q869" s="55"/>
    </row>
    <row r="870" spans="17:17" ht="24.95" customHeight="1" x14ac:dyDescent="0.15">
      <c r="Q870" s="55"/>
    </row>
    <row r="871" spans="17:17" ht="24.95" customHeight="1" x14ac:dyDescent="0.15">
      <c r="Q871" s="55"/>
    </row>
    <row r="872" spans="17:17" ht="24.95" customHeight="1" x14ac:dyDescent="0.15">
      <c r="Q872" s="55"/>
    </row>
    <row r="873" spans="17:17" ht="24.95" customHeight="1" x14ac:dyDescent="0.15">
      <c r="Q873" s="55"/>
    </row>
    <row r="874" spans="17:17" ht="24.95" customHeight="1" x14ac:dyDescent="0.15">
      <c r="Q874" s="55"/>
    </row>
    <row r="875" spans="17:17" ht="24.95" customHeight="1" x14ac:dyDescent="0.15">
      <c r="Q875" s="55"/>
    </row>
    <row r="876" spans="17:17" ht="24.95" customHeight="1" x14ac:dyDescent="0.15">
      <c r="Q876" s="55"/>
    </row>
    <row r="877" spans="17:17" ht="24.95" customHeight="1" x14ac:dyDescent="0.15">
      <c r="Q877" s="55"/>
    </row>
    <row r="878" spans="17:17" ht="24.95" customHeight="1" x14ac:dyDescent="0.15">
      <c r="Q878" s="55"/>
    </row>
    <row r="879" spans="17:17" ht="24.95" customHeight="1" x14ac:dyDescent="0.15">
      <c r="Q879" s="55"/>
    </row>
    <row r="880" spans="17:17" ht="24.95" customHeight="1" x14ac:dyDescent="0.15">
      <c r="Q880" s="55"/>
    </row>
    <row r="881" spans="17:17" ht="24.95" customHeight="1" x14ac:dyDescent="0.15">
      <c r="Q881" s="55"/>
    </row>
    <row r="882" spans="17:17" ht="24.95" customHeight="1" x14ac:dyDescent="0.15">
      <c r="Q882" s="55"/>
    </row>
    <row r="883" spans="17:17" ht="24.95" customHeight="1" x14ac:dyDescent="0.15">
      <c r="Q883" s="55"/>
    </row>
    <row r="884" spans="17:17" ht="24.95" customHeight="1" x14ac:dyDescent="0.15">
      <c r="Q884" s="55"/>
    </row>
    <row r="885" spans="17:17" ht="24.95" customHeight="1" x14ac:dyDescent="0.15">
      <c r="Q885" s="55"/>
    </row>
    <row r="886" spans="17:17" ht="24.95" customHeight="1" x14ac:dyDescent="0.15">
      <c r="Q886" s="55"/>
    </row>
    <row r="887" spans="17:17" ht="24.95" customHeight="1" x14ac:dyDescent="0.15">
      <c r="Q887" s="55"/>
    </row>
    <row r="888" spans="17:17" ht="24.95" customHeight="1" x14ac:dyDescent="0.15">
      <c r="Q888" s="55"/>
    </row>
    <row r="889" spans="17:17" ht="24.95" customHeight="1" x14ac:dyDescent="0.15">
      <c r="Q889" s="55"/>
    </row>
    <row r="890" spans="17:17" ht="24.95" customHeight="1" x14ac:dyDescent="0.15">
      <c r="Q890" s="55"/>
    </row>
    <row r="891" spans="17:17" ht="24.95" customHeight="1" x14ac:dyDescent="0.15">
      <c r="Q891" s="55"/>
    </row>
    <row r="892" spans="17:17" ht="24.95" customHeight="1" x14ac:dyDescent="0.15">
      <c r="Q892" s="55"/>
    </row>
    <row r="893" spans="17:17" ht="24.95" customHeight="1" x14ac:dyDescent="0.15">
      <c r="Q893" s="55"/>
    </row>
    <row r="894" spans="17:17" ht="24.95" customHeight="1" x14ac:dyDescent="0.15">
      <c r="Q894" s="55"/>
    </row>
    <row r="895" spans="17:17" ht="24.95" customHeight="1" x14ac:dyDescent="0.15">
      <c r="Q895" s="55"/>
    </row>
    <row r="896" spans="17:17" ht="24.95" customHeight="1" x14ac:dyDescent="0.15">
      <c r="Q896" s="55"/>
    </row>
    <row r="897" spans="17:17" ht="24.95" customHeight="1" x14ac:dyDescent="0.15">
      <c r="Q897" s="55"/>
    </row>
    <row r="898" spans="17:17" ht="24.95" customHeight="1" x14ac:dyDescent="0.15">
      <c r="Q898" s="55"/>
    </row>
    <row r="899" spans="17:17" ht="24.95" customHeight="1" x14ac:dyDescent="0.15">
      <c r="Q899" s="55"/>
    </row>
    <row r="900" spans="17:17" ht="24.95" customHeight="1" x14ac:dyDescent="0.15">
      <c r="Q900" s="55"/>
    </row>
    <row r="901" spans="17:17" ht="24.95" customHeight="1" x14ac:dyDescent="0.15">
      <c r="Q901" s="55"/>
    </row>
    <row r="902" spans="17:17" ht="24.95" customHeight="1" x14ac:dyDescent="0.15">
      <c r="Q902" s="55"/>
    </row>
    <row r="903" spans="17:17" ht="24.95" customHeight="1" x14ac:dyDescent="0.15">
      <c r="Q903" s="55"/>
    </row>
    <row r="904" spans="17:17" ht="24.95" customHeight="1" x14ac:dyDescent="0.15">
      <c r="Q904" s="55"/>
    </row>
    <row r="905" spans="17:17" ht="24.95" customHeight="1" x14ac:dyDescent="0.15">
      <c r="Q905" s="55"/>
    </row>
    <row r="906" spans="17:17" ht="24.95" customHeight="1" x14ac:dyDescent="0.15">
      <c r="Q906" s="55"/>
    </row>
    <row r="907" spans="17:17" ht="24.95" customHeight="1" x14ac:dyDescent="0.15">
      <c r="Q907" s="55"/>
    </row>
    <row r="908" spans="17:17" ht="24.95" customHeight="1" x14ac:dyDescent="0.15">
      <c r="Q908" s="55"/>
    </row>
    <row r="909" spans="17:17" ht="24.95" customHeight="1" x14ac:dyDescent="0.15">
      <c r="Q909" s="55"/>
    </row>
    <row r="910" spans="17:17" ht="24.95" customHeight="1" x14ac:dyDescent="0.15">
      <c r="Q910" s="55"/>
    </row>
    <row r="911" spans="17:17" ht="24.95" customHeight="1" x14ac:dyDescent="0.15">
      <c r="Q911" s="55"/>
    </row>
    <row r="912" spans="17:17" ht="24.95" customHeight="1" x14ac:dyDescent="0.15">
      <c r="Q912" s="55"/>
    </row>
    <row r="913" spans="17:17" ht="24.95" customHeight="1" x14ac:dyDescent="0.15">
      <c r="Q913" s="55"/>
    </row>
    <row r="914" spans="17:17" ht="24.95" customHeight="1" x14ac:dyDescent="0.15">
      <c r="Q914" s="55"/>
    </row>
    <row r="915" spans="17:17" ht="24.95" customHeight="1" x14ac:dyDescent="0.15">
      <c r="Q915" s="55"/>
    </row>
    <row r="916" spans="17:17" ht="24.95" customHeight="1" x14ac:dyDescent="0.15">
      <c r="Q916" s="55"/>
    </row>
    <row r="917" spans="17:17" ht="24.95" customHeight="1" x14ac:dyDescent="0.15">
      <c r="Q917" s="55"/>
    </row>
    <row r="918" spans="17:17" ht="24.95" customHeight="1" x14ac:dyDescent="0.15">
      <c r="Q918" s="55"/>
    </row>
    <row r="919" spans="17:17" ht="24.95" customHeight="1" x14ac:dyDescent="0.15">
      <c r="Q919" s="55"/>
    </row>
    <row r="920" spans="17:17" ht="24.95" customHeight="1" x14ac:dyDescent="0.15">
      <c r="Q920" s="55"/>
    </row>
    <row r="921" spans="17:17" ht="24.95" customHeight="1" x14ac:dyDescent="0.15">
      <c r="Q921" s="55"/>
    </row>
    <row r="922" spans="17:17" ht="24.95" customHeight="1" x14ac:dyDescent="0.15">
      <c r="Q922" s="55"/>
    </row>
    <row r="923" spans="17:17" ht="24.95" customHeight="1" x14ac:dyDescent="0.15">
      <c r="Q923" s="55"/>
    </row>
    <row r="924" spans="17:17" ht="24.95" customHeight="1" x14ac:dyDescent="0.15">
      <c r="Q924" s="55"/>
    </row>
    <row r="925" spans="17:17" ht="24.95" customHeight="1" x14ac:dyDescent="0.15">
      <c r="Q925" s="55"/>
    </row>
    <row r="926" spans="17:17" ht="24.95" customHeight="1" x14ac:dyDescent="0.15">
      <c r="Q926" s="55"/>
    </row>
    <row r="927" spans="17:17" ht="24.95" customHeight="1" x14ac:dyDescent="0.15">
      <c r="Q927" s="55"/>
    </row>
    <row r="928" spans="17:17" ht="24.95" customHeight="1" x14ac:dyDescent="0.15">
      <c r="Q928" s="55"/>
    </row>
    <row r="929" spans="17:17" ht="24.95" customHeight="1" x14ac:dyDescent="0.15">
      <c r="Q929" s="55"/>
    </row>
    <row r="930" spans="17:17" ht="24.95" customHeight="1" x14ac:dyDescent="0.15">
      <c r="Q930" s="55"/>
    </row>
    <row r="931" spans="17:17" ht="24.95" customHeight="1" x14ac:dyDescent="0.15">
      <c r="Q931" s="55"/>
    </row>
    <row r="932" spans="17:17" ht="24.95" customHeight="1" x14ac:dyDescent="0.15">
      <c r="Q932" s="55"/>
    </row>
    <row r="933" spans="17:17" ht="24.95" customHeight="1" x14ac:dyDescent="0.15">
      <c r="Q933" s="55"/>
    </row>
    <row r="934" spans="17:17" ht="24.95" customHeight="1" x14ac:dyDescent="0.15">
      <c r="Q934" s="55"/>
    </row>
    <row r="935" spans="17:17" ht="24.95" customHeight="1" x14ac:dyDescent="0.15">
      <c r="Q935" s="55"/>
    </row>
    <row r="936" spans="17:17" ht="24.95" customHeight="1" x14ac:dyDescent="0.15">
      <c r="Q936" s="55"/>
    </row>
    <row r="937" spans="17:17" ht="24.95" customHeight="1" x14ac:dyDescent="0.15">
      <c r="Q937" s="55"/>
    </row>
    <row r="938" spans="17:17" ht="24.95" customHeight="1" x14ac:dyDescent="0.15">
      <c r="Q938" s="55"/>
    </row>
    <row r="939" spans="17:17" ht="24.95" customHeight="1" x14ac:dyDescent="0.15">
      <c r="Q939" s="55"/>
    </row>
    <row r="940" spans="17:17" ht="24.95" customHeight="1" x14ac:dyDescent="0.15">
      <c r="Q940" s="55"/>
    </row>
    <row r="941" spans="17:17" ht="24.95" customHeight="1" x14ac:dyDescent="0.15">
      <c r="Q941" s="55"/>
    </row>
    <row r="942" spans="17:17" ht="24.95" customHeight="1" x14ac:dyDescent="0.15">
      <c r="Q942" s="55"/>
    </row>
    <row r="943" spans="17:17" ht="24.95" customHeight="1" x14ac:dyDescent="0.15">
      <c r="Q943" s="55"/>
    </row>
    <row r="944" spans="17:17" ht="24.95" customHeight="1" x14ac:dyDescent="0.15">
      <c r="Q944" s="55"/>
    </row>
    <row r="945" spans="17:17" ht="24.95" customHeight="1" x14ac:dyDescent="0.15">
      <c r="Q945" s="55"/>
    </row>
    <row r="946" spans="17:17" ht="24.95" customHeight="1" x14ac:dyDescent="0.15">
      <c r="Q946" s="55"/>
    </row>
    <row r="947" spans="17:17" ht="24.95" customHeight="1" x14ac:dyDescent="0.15">
      <c r="Q947" s="55"/>
    </row>
  </sheetData>
  <sheetProtection selectLockedCells="1"/>
  <mergeCells count="27">
    <mergeCell ref="G3:Q5"/>
    <mergeCell ref="A4:A5"/>
    <mergeCell ref="B4:B5"/>
    <mergeCell ref="C4:C5"/>
    <mergeCell ref="A151:C151"/>
    <mergeCell ref="B152:C152"/>
    <mergeCell ref="A3:C3"/>
    <mergeCell ref="B74:C74"/>
    <mergeCell ref="A132:C132"/>
    <mergeCell ref="B133:C133"/>
    <mergeCell ref="B83:C83"/>
    <mergeCell ref="B8:C8"/>
    <mergeCell ref="A1:Q1"/>
    <mergeCell ref="A617:C617"/>
    <mergeCell ref="B618:C618"/>
    <mergeCell ref="A609:C609"/>
    <mergeCell ref="A613:C613"/>
    <mergeCell ref="B614:C614"/>
    <mergeCell ref="B610:C610"/>
    <mergeCell ref="P2:Q2"/>
    <mergeCell ref="A6:C6"/>
    <mergeCell ref="A7:C7"/>
    <mergeCell ref="D3:D5"/>
    <mergeCell ref="E3:F3"/>
    <mergeCell ref="E4:E5"/>
    <mergeCell ref="F4:F5"/>
    <mergeCell ref="G435:G436"/>
  </mergeCells>
  <phoneticPr fontId="2" type="noConversion"/>
  <pageMargins left="0.43307086614173229" right="0.35433070866141736" top="0.6692913385826772" bottom="0.59055118110236227" header="0.59055118110236227" footer="0.39370078740157483"/>
  <pageSetup paperSize="9" scale="69" firstPageNumber="5" fitToHeight="0" orientation="landscape" useFirstPageNumber="1" r:id="rId1"/>
  <headerFooter alignWithMargins="0">
    <oddFooter>&amp;L사)한국지체장애인협회&amp;C- &amp;P -&amp;R영동군장애인복지관</oddFooter>
  </headerFooter>
  <ignoredErrors>
    <ignoredError sqref="D369 D337 D613:D615 D617:D619 D330 D161 D279 D471 D433 D420 D624 D175 Q462:Q463 D588 Q479:Q490 Q450 Q465:Q467 Q452:Q456 Q155:Q158 D152:D153 Q161:Q169 Q500:Q503 D522 Q597:Q598 Q588:Q595 Q9:Q47 Q600:Q601 H535:H551 Q492:Q493 Q469:Q477 Q615:Q616 Q200:Q226 Q59 Q431:Q448 D605 Q228:Q253 Q495:Q498 Q603:Q608 Q619 Q625:Q634 Q147:Q148 Q622 Q255:Q330 Q367:Q429 Q511:Q586 Q175:Q193 R8:X8 Q458:Q460 Q334:Q365" unlockedFormula="1"/>
    <ignoredError sqref="D136 D129 D108:D116 D119 D106 D118 D125 D120:D122 D102 D94:D97 D85 D65 D25:D33 D7:D8 D62:D63 D149:D150 D48 D64 D67:D71 D66 D72 D88:D89 D76 D73 D141:D146 D6" evalError="1"/>
    <ignoredError sqref="D151 D74 D126:D128 D77:D84 D130:D135 D86 D98:D101 D123:D124 D103:D105 D138:D140 D117 D107 D87 D75 D137" evalError="1" unlockedFormula="1"/>
    <ignoredError sqref="Q57:Q58 D616 Q149:Q154 Q587 Q134:Q146 Q624 Q60:Q79 Q82:Q131 Q48:Q54" formula="1" unlockedFormula="1"/>
    <ignoredError sqref="E175:F175 E279 F330 E337:F337 E369:F369 F420 E433:F433 F471 E502 F522 E579:F579 E588:F588 F605 F6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zoomScaleNormal="100" workbookViewId="0">
      <selection sqref="A1:H9"/>
    </sheetView>
  </sheetViews>
  <sheetFormatPr defaultColWidth="8.88671875" defaultRowHeight="13.5" x14ac:dyDescent="0.15"/>
  <cols>
    <col min="1" max="1" width="5.77734375" style="1" customWidth="1"/>
    <col min="2" max="8" width="15.77734375" style="1" customWidth="1"/>
    <col min="9" max="16384" width="8.88671875" style="1"/>
  </cols>
  <sheetData>
    <row r="1" spans="1:8" ht="60" customHeight="1" thickTop="1" x14ac:dyDescent="0.15">
      <c r="A1" s="118"/>
      <c r="B1" s="119"/>
      <c r="C1" s="119"/>
      <c r="D1" s="119"/>
      <c r="E1" s="119"/>
      <c r="F1" s="119"/>
      <c r="G1" s="119"/>
      <c r="H1" s="120"/>
    </row>
    <row r="2" spans="1:8" s="13" customFormat="1" ht="42" customHeight="1" x14ac:dyDescent="0.4">
      <c r="A2" s="623" t="s">
        <v>262</v>
      </c>
      <c r="B2" s="624"/>
      <c r="C2" s="624"/>
      <c r="D2" s="624"/>
      <c r="E2" s="624"/>
      <c r="F2" s="624"/>
      <c r="G2" s="624"/>
      <c r="H2" s="625"/>
    </row>
    <row r="3" spans="1:8" s="13" customFormat="1" ht="60" customHeight="1" x14ac:dyDescent="0.15">
      <c r="A3" s="626" t="s">
        <v>853</v>
      </c>
      <c r="B3" s="627"/>
      <c r="C3" s="627"/>
      <c r="D3" s="627"/>
      <c r="E3" s="627"/>
      <c r="F3" s="627"/>
      <c r="G3" s="627"/>
      <c r="H3" s="628"/>
    </row>
    <row r="4" spans="1:8" ht="60" customHeight="1" x14ac:dyDescent="0.15">
      <c r="A4" s="121"/>
      <c r="B4" s="19"/>
      <c r="C4" s="19"/>
      <c r="D4" s="19"/>
      <c r="E4" s="19"/>
      <c r="F4" s="19"/>
      <c r="G4" s="19"/>
      <c r="H4" s="122"/>
    </row>
    <row r="5" spans="1:8" ht="120" customHeight="1" x14ac:dyDescent="0.15">
      <c r="A5" s="121"/>
      <c r="B5" s="629"/>
      <c r="C5" s="629"/>
      <c r="D5" s="629"/>
      <c r="E5" s="629"/>
      <c r="F5" s="629"/>
      <c r="G5" s="629"/>
      <c r="H5" s="630"/>
    </row>
    <row r="6" spans="1:8" s="13" customFormat="1" ht="80.099999999999994" customHeight="1" x14ac:dyDescent="0.15">
      <c r="A6" s="631" t="s">
        <v>118</v>
      </c>
      <c r="B6" s="632"/>
      <c r="C6" s="632"/>
      <c r="D6" s="632"/>
      <c r="E6" s="632"/>
      <c r="F6" s="632"/>
      <c r="G6" s="632"/>
      <c r="H6" s="633"/>
    </row>
    <row r="7" spans="1:8" x14ac:dyDescent="0.15">
      <c r="A7" s="634"/>
      <c r="B7" s="636"/>
      <c r="C7" s="636"/>
      <c r="D7" s="636"/>
      <c r="E7" s="636"/>
      <c r="F7" s="636"/>
      <c r="G7" s="636"/>
      <c r="H7" s="637"/>
    </row>
    <row r="8" spans="1:8" x14ac:dyDescent="0.15">
      <c r="A8" s="634"/>
      <c r="B8" s="636"/>
      <c r="C8" s="636"/>
      <c r="D8" s="636"/>
      <c r="E8" s="636"/>
      <c r="F8" s="636"/>
      <c r="G8" s="636"/>
      <c r="H8" s="637"/>
    </row>
    <row r="9" spans="1:8" ht="14.25" thickBot="1" x14ac:dyDescent="0.2">
      <c r="A9" s="635"/>
      <c r="B9" s="638"/>
      <c r="C9" s="638"/>
      <c r="D9" s="638"/>
      <c r="E9" s="638"/>
      <c r="F9" s="638"/>
      <c r="G9" s="638"/>
      <c r="H9" s="639"/>
    </row>
    <row r="10" spans="1:8" ht="14.25" thickTop="1" x14ac:dyDescent="0.15"/>
    <row r="13" spans="1:8" x14ac:dyDescent="0.15">
      <c r="F13" s="14"/>
      <c r="G13" s="14"/>
    </row>
    <row r="31" spans="13:16" x14ac:dyDescent="0.15">
      <c r="M31" s="15"/>
      <c r="N31" s="15"/>
      <c r="O31" s="15"/>
      <c r="P31" s="15"/>
    </row>
    <row r="49" spans="15:15" x14ac:dyDescent="0.15">
      <c r="O49" s="16"/>
    </row>
    <row r="77" spans="1:2" x14ac:dyDescent="0.15">
      <c r="A77" s="17"/>
      <c r="B77" s="18"/>
    </row>
    <row r="97" spans="12:18" x14ac:dyDescent="0.15">
      <c r="L97" s="1">
        <v>8</v>
      </c>
      <c r="M97" s="1" t="s">
        <v>7</v>
      </c>
      <c r="R97" s="1">
        <f>I97*L97</f>
        <v>0</v>
      </c>
    </row>
    <row r="111" spans="12:18" x14ac:dyDescent="0.15">
      <c r="R111" s="19"/>
    </row>
    <row r="112" spans="12:18" x14ac:dyDescent="0.15">
      <c r="R112" s="19"/>
    </row>
    <row r="113" spans="18:18" x14ac:dyDescent="0.15">
      <c r="R113" s="19"/>
    </row>
    <row r="114" spans="18:18" x14ac:dyDescent="0.15">
      <c r="R114" s="19"/>
    </row>
    <row r="115" spans="18:18" x14ac:dyDescent="0.15">
      <c r="R115" s="19"/>
    </row>
    <row r="116" spans="18:18" x14ac:dyDescent="0.15">
      <c r="R116" s="19"/>
    </row>
    <row r="117" spans="18:18" x14ac:dyDescent="0.15">
      <c r="R117" s="19"/>
    </row>
    <row r="118" spans="18:18" x14ac:dyDescent="0.15">
      <c r="R118" s="19"/>
    </row>
    <row r="119" spans="18:18" x14ac:dyDescent="0.15">
      <c r="R119" s="19"/>
    </row>
    <row r="120" spans="18:18" x14ac:dyDescent="0.15">
      <c r="R120" s="19"/>
    </row>
    <row r="121" spans="18:18" x14ac:dyDescent="0.15">
      <c r="R121" s="19"/>
    </row>
    <row r="122" spans="18:18" x14ac:dyDescent="0.15">
      <c r="R122" s="19"/>
    </row>
    <row r="123" spans="18:18" x14ac:dyDescent="0.15">
      <c r="R123" s="19"/>
    </row>
    <row r="124" spans="18:18" x14ac:dyDescent="0.15">
      <c r="R124" s="19"/>
    </row>
    <row r="125" spans="18:18" x14ac:dyDescent="0.15">
      <c r="R125" s="19"/>
    </row>
    <row r="126" spans="18:18" x14ac:dyDescent="0.15">
      <c r="R126" s="19"/>
    </row>
    <row r="127" spans="18:18" x14ac:dyDescent="0.15">
      <c r="R127" s="19"/>
    </row>
    <row r="128" spans="18:18" x14ac:dyDescent="0.15">
      <c r="R128" s="19"/>
    </row>
    <row r="129" spans="18:18" x14ac:dyDescent="0.15">
      <c r="R129" s="19"/>
    </row>
    <row r="130" spans="18:18" x14ac:dyDescent="0.15">
      <c r="R130" s="19"/>
    </row>
    <row r="131" spans="18:18" x14ac:dyDescent="0.15">
      <c r="R131" s="19"/>
    </row>
    <row r="132" spans="18:18" x14ac:dyDescent="0.15">
      <c r="R132" s="19"/>
    </row>
    <row r="133" spans="18:18" x14ac:dyDescent="0.15">
      <c r="R133" s="19"/>
    </row>
    <row r="134" spans="18:18" x14ac:dyDescent="0.15">
      <c r="R134" s="19"/>
    </row>
    <row r="135" spans="18:18" x14ac:dyDescent="0.15">
      <c r="R135" s="19"/>
    </row>
    <row r="136" spans="18:18" x14ac:dyDescent="0.15">
      <c r="R136" s="19"/>
    </row>
    <row r="137" spans="18:18" x14ac:dyDescent="0.15">
      <c r="R137" s="19"/>
    </row>
    <row r="138" spans="18:18" x14ac:dyDescent="0.15">
      <c r="R138" s="19"/>
    </row>
    <row r="139" spans="18:18" x14ac:dyDescent="0.15">
      <c r="R139" s="19"/>
    </row>
    <row r="140" spans="18:18" x14ac:dyDescent="0.15">
      <c r="R140" s="19"/>
    </row>
    <row r="141" spans="18:18" x14ac:dyDescent="0.15">
      <c r="R141" s="19"/>
    </row>
    <row r="142" spans="18:18" x14ac:dyDescent="0.15">
      <c r="R142" s="19"/>
    </row>
    <row r="143" spans="18:18" x14ac:dyDescent="0.15">
      <c r="R143" s="19"/>
    </row>
    <row r="144" spans="18:18" x14ac:dyDescent="0.15">
      <c r="R144" s="19"/>
    </row>
    <row r="145" spans="18:18" x14ac:dyDescent="0.15">
      <c r="R145" s="19"/>
    </row>
    <row r="146" spans="18:18" x14ac:dyDescent="0.15">
      <c r="R146" s="19"/>
    </row>
    <row r="147" spans="18:18" x14ac:dyDescent="0.15">
      <c r="R147" s="19"/>
    </row>
    <row r="148" spans="18:18" x14ac:dyDescent="0.15">
      <c r="R148" s="19"/>
    </row>
    <row r="149" spans="18:18" x14ac:dyDescent="0.15">
      <c r="R149" s="19"/>
    </row>
    <row r="150" spans="18:18" x14ac:dyDescent="0.15">
      <c r="R150" s="19"/>
    </row>
    <row r="151" spans="18:18" x14ac:dyDescent="0.15">
      <c r="R151" s="19"/>
    </row>
  </sheetData>
  <mergeCells count="6">
    <mergeCell ref="A2:H2"/>
    <mergeCell ref="A3:H3"/>
    <mergeCell ref="B5:H5"/>
    <mergeCell ref="A6:H6"/>
    <mergeCell ref="A7:A9"/>
    <mergeCell ref="B7:H9"/>
  </mergeCells>
  <phoneticPr fontId="2" type="noConversion"/>
  <pageMargins left="0.7" right="0.7" top="0.75" bottom="0.75" header="0.3" footer="0.3"/>
  <pageSetup paperSize="9" scale="98" orientation="landscape" r:id="rId1"/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S10"/>
  <sheetViews>
    <sheetView zoomScaleNormal="100" workbookViewId="0">
      <selection activeCell="B6" sqref="B6:D6"/>
    </sheetView>
  </sheetViews>
  <sheetFormatPr defaultColWidth="8.88671875" defaultRowHeight="50.1" customHeight="1" x14ac:dyDescent="0.15"/>
  <cols>
    <col min="1" max="1" width="6.6640625" style="1" customWidth="1"/>
    <col min="2" max="2" width="24" style="1" customWidth="1"/>
    <col min="3" max="4" width="28.109375" style="1" customWidth="1"/>
    <col min="5" max="7" width="8.88671875" style="1"/>
    <col min="8" max="19" width="8.88671875" style="12"/>
    <col min="20" max="16384" width="8.88671875" style="1"/>
  </cols>
  <sheetData>
    <row r="1" spans="1:19" ht="54.75" customHeight="1" x14ac:dyDescent="0.15">
      <c r="A1" s="641" t="s">
        <v>2</v>
      </c>
      <c r="B1" s="641"/>
      <c r="C1" s="641"/>
      <c r="D1" s="641"/>
      <c r="E1" s="2"/>
      <c r="F1" s="2"/>
      <c r="G1" s="2"/>
      <c r="H1" s="11"/>
      <c r="I1" s="1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9.75" customHeight="1" x14ac:dyDescent="0.15">
      <c r="A2" s="135" t="s">
        <v>91</v>
      </c>
      <c r="B2" s="640" t="s">
        <v>849</v>
      </c>
      <c r="C2" s="640"/>
      <c r="D2" s="640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9.5" customHeight="1" x14ac:dyDescent="0.15">
      <c r="A3" s="135"/>
      <c r="B3" s="135"/>
      <c r="C3" s="135"/>
      <c r="D3" s="136" t="s">
        <v>1</v>
      </c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7.5" customHeight="1" x14ac:dyDescent="0.15">
      <c r="A4" s="643" t="s">
        <v>3</v>
      </c>
      <c r="B4" s="643"/>
      <c r="C4" s="199" t="s">
        <v>320</v>
      </c>
      <c r="D4" s="199" t="s">
        <v>854</v>
      </c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37.5" customHeight="1" x14ac:dyDescent="0.15">
      <c r="A5" s="643" t="s">
        <v>4</v>
      </c>
      <c r="B5" s="643"/>
      <c r="C5" s="163">
        <f>재가_총괄표!C6</f>
        <v>211198</v>
      </c>
      <c r="D5" s="552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50.1" customHeight="1" x14ac:dyDescent="0.15">
      <c r="A6" s="138" t="s">
        <v>113</v>
      </c>
      <c r="B6" s="642" t="s">
        <v>84</v>
      </c>
      <c r="C6" s="642"/>
      <c r="D6" s="642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50.1" customHeight="1" x14ac:dyDescent="0.15">
      <c r="A7" s="135" t="s">
        <v>85</v>
      </c>
      <c r="B7" s="640" t="s">
        <v>114</v>
      </c>
      <c r="C7" s="640"/>
      <c r="D7" s="640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50.1" customHeight="1" x14ac:dyDescent="0.15">
      <c r="A8" s="135" t="s">
        <v>86</v>
      </c>
      <c r="B8" s="640" t="s">
        <v>87</v>
      </c>
      <c r="C8" s="640"/>
      <c r="D8" s="640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50.1" customHeight="1" x14ac:dyDescent="0.15">
      <c r="A9" s="135" t="s">
        <v>88</v>
      </c>
      <c r="B9" s="640" t="s">
        <v>115</v>
      </c>
      <c r="C9" s="640"/>
      <c r="D9" s="640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50.1" customHeight="1" x14ac:dyDescent="0.15">
      <c r="A10" s="134" t="s">
        <v>89</v>
      </c>
      <c r="B10" s="640" t="s">
        <v>90</v>
      </c>
      <c r="C10" s="640"/>
      <c r="D10" s="640"/>
      <c r="J10" s="1"/>
      <c r="K10" s="1"/>
      <c r="L10" s="1"/>
      <c r="M10" s="1"/>
      <c r="N10" s="1"/>
      <c r="O10" s="1"/>
      <c r="P10" s="1"/>
      <c r="Q10" s="1"/>
      <c r="R10" s="1"/>
      <c r="S10" s="1"/>
    </row>
  </sheetData>
  <mergeCells count="9">
    <mergeCell ref="B8:D8"/>
    <mergeCell ref="B9:D9"/>
    <mergeCell ref="B10:D10"/>
    <mergeCell ref="A1:D1"/>
    <mergeCell ref="B2:D2"/>
    <mergeCell ref="A4:B4"/>
    <mergeCell ref="A5:B5"/>
    <mergeCell ref="B6:D6"/>
    <mergeCell ref="B7:D7"/>
  </mergeCells>
  <phoneticPr fontId="2" type="noConversion"/>
  <pageMargins left="0.7" right="0.7" top="0.75" bottom="0.75" header="0.3" footer="0.3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20"/>
  <sheetViews>
    <sheetView topLeftCell="A10" zoomScale="90" zoomScaleNormal="90" workbookViewId="0">
      <selection activeCell="D11" sqref="D11"/>
    </sheetView>
  </sheetViews>
  <sheetFormatPr defaultColWidth="8.88671875" defaultRowHeight="13.5" x14ac:dyDescent="0.15"/>
  <cols>
    <col min="1" max="2" width="15" style="8" customWidth="1"/>
    <col min="3" max="3" width="13.77734375" style="9" customWidth="1"/>
    <col min="4" max="4" width="9.77734375" style="9" customWidth="1"/>
    <col min="5" max="6" width="18.44140625" style="8" customWidth="1"/>
    <col min="7" max="7" width="13.88671875" style="10" customWidth="1"/>
    <col min="8" max="8" width="9.77734375" style="9" customWidth="1"/>
    <col min="9" max="16384" width="8.88671875" style="9"/>
  </cols>
  <sheetData>
    <row r="1" spans="1:8" s="4" customFormat="1" ht="39.950000000000003" customHeight="1" x14ac:dyDescent="0.15">
      <c r="A1" s="725" t="s">
        <v>321</v>
      </c>
      <c r="B1" s="725"/>
      <c r="C1" s="725"/>
      <c r="D1" s="725"/>
      <c r="E1" s="725"/>
      <c r="F1" s="725"/>
      <c r="G1" s="725"/>
      <c r="H1" s="725"/>
    </row>
    <row r="2" spans="1:8" s="4" customFormat="1" ht="27.95" customHeight="1" x14ac:dyDescent="0.15">
      <c r="A2" s="3"/>
      <c r="B2" s="3"/>
      <c r="C2" s="3"/>
      <c r="D2" s="3"/>
      <c r="E2" s="5"/>
      <c r="F2" s="5"/>
      <c r="G2" s="6"/>
      <c r="H2" s="133" t="s">
        <v>140</v>
      </c>
    </row>
    <row r="3" spans="1:8" s="7" customFormat="1" ht="27.95" customHeight="1" x14ac:dyDescent="0.15">
      <c r="A3" s="726" t="s">
        <v>141</v>
      </c>
      <c r="B3" s="727"/>
      <c r="C3" s="727"/>
      <c r="D3" s="727"/>
      <c r="E3" s="728" t="s">
        <v>142</v>
      </c>
      <c r="F3" s="727"/>
      <c r="G3" s="727"/>
      <c r="H3" s="729"/>
    </row>
    <row r="4" spans="1:8" s="7" customFormat="1" ht="27.95" customHeight="1" x14ac:dyDescent="0.15">
      <c r="A4" s="730" t="s">
        <v>143</v>
      </c>
      <c r="B4" s="730" t="s">
        <v>144</v>
      </c>
      <c r="C4" s="732" t="s">
        <v>316</v>
      </c>
      <c r="D4" s="734" t="s">
        <v>145</v>
      </c>
      <c r="E4" s="736" t="s">
        <v>143</v>
      </c>
      <c r="F4" s="730" t="s">
        <v>144</v>
      </c>
      <c r="G4" s="732" t="s">
        <v>316</v>
      </c>
      <c r="H4" s="738" t="s">
        <v>145</v>
      </c>
    </row>
    <row r="5" spans="1:8" s="7" customFormat="1" ht="27.95" customHeight="1" x14ac:dyDescent="0.15">
      <c r="A5" s="731"/>
      <c r="B5" s="731"/>
      <c r="C5" s="733"/>
      <c r="D5" s="735"/>
      <c r="E5" s="737"/>
      <c r="F5" s="731"/>
      <c r="G5" s="733"/>
      <c r="H5" s="739"/>
    </row>
    <row r="6" spans="1:8" s="7" customFormat="1" ht="39.75" customHeight="1" x14ac:dyDescent="0.15">
      <c r="A6" s="715" t="s">
        <v>146</v>
      </c>
      <c r="B6" s="716"/>
      <c r="C6" s="530">
        <f>재가_세입내역표!D5</f>
        <v>211198</v>
      </c>
      <c r="D6" s="127"/>
      <c r="E6" s="717" t="s">
        <v>147</v>
      </c>
      <c r="F6" s="716"/>
      <c r="G6" s="530">
        <f>재가_세출내역표!D6</f>
        <v>211197.83500000002</v>
      </c>
      <c r="H6" s="473"/>
    </row>
    <row r="7" spans="1:8" s="7" customFormat="1" ht="39.75" customHeight="1" x14ac:dyDescent="0.15">
      <c r="A7" s="720" t="s">
        <v>148</v>
      </c>
      <c r="B7" s="721"/>
      <c r="C7" s="352"/>
      <c r="D7" s="474"/>
      <c r="E7" s="722" t="s">
        <v>149</v>
      </c>
      <c r="F7" s="721"/>
      <c r="G7" s="559">
        <f>재가_세출내역표!D7</f>
        <v>147251.35</v>
      </c>
      <c r="H7" s="353"/>
    </row>
    <row r="8" spans="1:8" s="7" customFormat="1" ht="39.75" customHeight="1" x14ac:dyDescent="0.15">
      <c r="A8" s="124"/>
      <c r="B8" s="124" t="s">
        <v>150</v>
      </c>
      <c r="C8" s="305"/>
      <c r="D8" s="475"/>
      <c r="E8" s="480"/>
      <c r="F8" s="123" t="s">
        <v>68</v>
      </c>
      <c r="G8" s="523">
        <f>재가_세출내역표!D8</f>
        <v>147251.35</v>
      </c>
      <c r="H8" s="465"/>
    </row>
    <row r="9" spans="1:8" s="7" customFormat="1" ht="39.75" customHeight="1" x14ac:dyDescent="0.15">
      <c r="A9" s="718" t="s">
        <v>151</v>
      </c>
      <c r="B9" s="719"/>
      <c r="C9" s="555">
        <f>재가_세입내역표!D12</f>
        <v>197045.35</v>
      </c>
      <c r="D9" s="476"/>
      <c r="E9" s="480"/>
      <c r="F9" s="125" t="s">
        <v>258</v>
      </c>
      <c r="G9" s="303"/>
      <c r="H9" s="466"/>
    </row>
    <row r="10" spans="1:8" s="7" customFormat="1" ht="39.75" customHeight="1" x14ac:dyDescent="0.15">
      <c r="A10" s="124"/>
      <c r="B10" s="124" t="s">
        <v>153</v>
      </c>
      <c r="C10" s="556">
        <f>재가_세입내역표!D12</f>
        <v>197045.35</v>
      </c>
      <c r="D10" s="477"/>
      <c r="E10" s="481"/>
      <c r="F10" s="126" t="s">
        <v>152</v>
      </c>
      <c r="G10" s="303"/>
      <c r="H10" s="467"/>
    </row>
    <row r="11" spans="1:8" s="7" customFormat="1" ht="39.75" customHeight="1" x14ac:dyDescent="0.15">
      <c r="A11" s="123"/>
      <c r="B11" s="123"/>
      <c r="C11" s="139"/>
      <c r="D11" s="139"/>
      <c r="E11" s="482" t="s">
        <v>154</v>
      </c>
      <c r="F11" s="125" t="s">
        <v>44</v>
      </c>
      <c r="G11" s="304"/>
      <c r="H11" s="468"/>
    </row>
    <row r="12" spans="1:8" s="7" customFormat="1" ht="39.75" customHeight="1" x14ac:dyDescent="0.15">
      <c r="A12" s="718" t="s">
        <v>156</v>
      </c>
      <c r="B12" s="719"/>
      <c r="C12" s="377">
        <f>재가_세입내역표!D19</f>
        <v>2200</v>
      </c>
      <c r="D12" s="377"/>
      <c r="E12" s="723" t="s">
        <v>155</v>
      </c>
      <c r="F12" s="724"/>
      <c r="G12" s="530">
        <f>재가_세출내역표!D42</f>
        <v>52211</v>
      </c>
      <c r="H12" s="128"/>
    </row>
    <row r="13" spans="1:8" s="7" customFormat="1" ht="39.75" customHeight="1" x14ac:dyDescent="0.15">
      <c r="A13" s="123"/>
      <c r="B13" s="132" t="s">
        <v>158</v>
      </c>
      <c r="C13" s="528">
        <f>재가_세입내역표!D19</f>
        <v>2200</v>
      </c>
      <c r="D13" s="478"/>
      <c r="E13" s="483"/>
      <c r="F13" s="129" t="s">
        <v>157</v>
      </c>
      <c r="G13" s="531">
        <f>재가_세출내역표!D42</f>
        <v>52211</v>
      </c>
      <c r="H13" s="469"/>
    </row>
    <row r="14" spans="1:8" s="7" customFormat="1" ht="39.75" customHeight="1" x14ac:dyDescent="0.15">
      <c r="A14" s="718" t="s">
        <v>159</v>
      </c>
      <c r="B14" s="719"/>
      <c r="C14" s="127"/>
      <c r="D14" s="127"/>
      <c r="E14" s="484"/>
      <c r="F14" s="207"/>
      <c r="G14" s="208"/>
      <c r="H14" s="470"/>
    </row>
    <row r="15" spans="1:8" s="7" customFormat="1" ht="39.75" customHeight="1" x14ac:dyDescent="0.15">
      <c r="A15" s="123"/>
      <c r="B15" s="132" t="s">
        <v>160</v>
      </c>
      <c r="C15" s="161"/>
      <c r="D15" s="475"/>
      <c r="E15" s="485"/>
      <c r="F15" s="130"/>
      <c r="G15" s="131"/>
      <c r="H15" s="471"/>
    </row>
    <row r="16" spans="1:8" s="7" customFormat="1" ht="39.75" customHeight="1" x14ac:dyDescent="0.15">
      <c r="A16" s="718" t="s">
        <v>161</v>
      </c>
      <c r="B16" s="719"/>
      <c r="C16" s="377">
        <f>재가_세입내역표!D24</f>
        <v>11903.249</v>
      </c>
      <c r="D16" s="140"/>
      <c r="E16" s="482" t="s">
        <v>162</v>
      </c>
      <c r="F16" s="125" t="s">
        <v>163</v>
      </c>
      <c r="G16" s="304"/>
      <c r="H16" s="128"/>
    </row>
    <row r="17" spans="1:8" s="7" customFormat="1" ht="39.75" customHeight="1" x14ac:dyDescent="0.15">
      <c r="A17" s="123"/>
      <c r="B17" s="132" t="s">
        <v>164</v>
      </c>
      <c r="C17" s="529">
        <f>재가_세입내역표!D24</f>
        <v>11903.249</v>
      </c>
      <c r="D17" s="479"/>
      <c r="E17" s="482" t="s">
        <v>165</v>
      </c>
      <c r="F17" s="125" t="s">
        <v>166</v>
      </c>
      <c r="G17" s="306">
        <f>재가_세출내역표!D99</f>
        <v>50</v>
      </c>
      <c r="H17" s="128"/>
    </row>
    <row r="18" spans="1:8" s="7" customFormat="1" ht="39.75" customHeight="1" x14ac:dyDescent="0.15">
      <c r="A18" s="472" t="s">
        <v>167</v>
      </c>
      <c r="B18" s="472" t="s">
        <v>168</v>
      </c>
      <c r="C18" s="304">
        <f>재가_세입내역표!D30</f>
        <v>50</v>
      </c>
      <c r="D18" s="127"/>
      <c r="E18" s="482" t="s">
        <v>169</v>
      </c>
      <c r="F18" s="125" t="s">
        <v>170</v>
      </c>
      <c r="G18" s="530">
        <f>재가_세출내역표!D103</f>
        <v>11686.485000000001</v>
      </c>
      <c r="H18" s="128"/>
    </row>
    <row r="19" spans="1:8" s="7" customFormat="1" ht="39.75" customHeight="1" x14ac:dyDescent="0.15">
      <c r="A19" s="332"/>
      <c r="B19" s="332"/>
      <c r="C19" s="332"/>
      <c r="D19" s="332"/>
      <c r="E19" s="332"/>
      <c r="F19" s="332"/>
      <c r="G19" s="332"/>
      <c r="H19" s="332"/>
    </row>
    <row r="20" spans="1:8" ht="27.95" customHeight="1" x14ac:dyDescent="0.15"/>
  </sheetData>
  <mergeCells count="20">
    <mergeCell ref="A1:H1"/>
    <mergeCell ref="A3:D3"/>
    <mergeCell ref="E3:H3"/>
    <mergeCell ref="A4:A5"/>
    <mergeCell ref="B4:B5"/>
    <mergeCell ref="C4:C5"/>
    <mergeCell ref="D4:D5"/>
    <mergeCell ref="E4:E5"/>
    <mergeCell ref="F4:F5"/>
    <mergeCell ref="G4:G5"/>
    <mergeCell ref="H4:H5"/>
    <mergeCell ref="A6:B6"/>
    <mergeCell ref="E6:F6"/>
    <mergeCell ref="A16:B16"/>
    <mergeCell ref="A7:B7"/>
    <mergeCell ref="E7:F7"/>
    <mergeCell ref="A9:B9"/>
    <mergeCell ref="E12:F12"/>
    <mergeCell ref="A12:B12"/>
    <mergeCell ref="A14:B14"/>
  </mergeCells>
  <phoneticPr fontId="2" type="noConversion"/>
  <conditionalFormatting sqref="H7 G7:G8">
    <cfRule type="cellIs" dxfId="1" priority="1" stopIfTrue="1" operator="equal">
      <formula>0</formula>
    </cfRule>
  </conditionalFormatting>
  <conditionalFormatting sqref="C6:D18">
    <cfRule type="cellIs" dxfId="0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11</vt:i4>
      </vt:variant>
    </vt:vector>
  </HeadingPairs>
  <TitlesOfParts>
    <vt:vector size="22" baseType="lpstr">
      <vt:lpstr>표지_복지관</vt:lpstr>
      <vt:lpstr>표지 복지관</vt:lpstr>
      <vt:lpstr>예산총칙</vt:lpstr>
      <vt:lpstr>복지관_총괄표</vt:lpstr>
      <vt:lpstr>복지관_세입내역표</vt:lpstr>
      <vt:lpstr>복지관_세출내역표</vt:lpstr>
      <vt:lpstr>표지_재가</vt:lpstr>
      <vt:lpstr>예산총칙_재가</vt:lpstr>
      <vt:lpstr>재가_총괄표</vt:lpstr>
      <vt:lpstr>재가_세입내역표</vt:lpstr>
      <vt:lpstr>재가_세출내역표</vt:lpstr>
      <vt:lpstr>복지관_세입내역표!Print_Area</vt:lpstr>
      <vt:lpstr>복지관_세출내역표!Print_Area</vt:lpstr>
      <vt:lpstr>복지관_총괄표!Print_Area</vt:lpstr>
      <vt:lpstr>예산총칙!Print_Area</vt:lpstr>
      <vt:lpstr>재가_세입내역표!Print_Area</vt:lpstr>
      <vt:lpstr>재가_세출내역표!Print_Area</vt:lpstr>
      <vt:lpstr>표지_복지관!Print_Area</vt:lpstr>
      <vt:lpstr>표지_재가!Print_Area</vt:lpstr>
      <vt:lpstr>복지관_세입내역표!Print_Titles</vt:lpstr>
      <vt:lpstr>복지관_세출내역표!Print_Titles</vt:lpstr>
      <vt:lpstr>재가_세출내역표!Print_Titles</vt:lpstr>
    </vt:vector>
  </TitlesOfParts>
  <Company>김천시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김천시</dc:creator>
  <cp:lastModifiedBy>owner</cp:lastModifiedBy>
  <cp:lastPrinted>2021-12-08T00:13:13Z</cp:lastPrinted>
  <dcterms:created xsi:type="dcterms:W3CDTF">2005-05-17T10:19:25Z</dcterms:created>
  <dcterms:modified xsi:type="dcterms:W3CDTF">2022-02-04T04:23:29Z</dcterms:modified>
</cp:coreProperties>
</file>