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025년 김건휘\03.노근\실시계획 및 보상계획\보상계획공고\홈페이지공고용\"/>
    </mc:Choice>
  </mc:AlternateContent>
  <xr:revisionPtr revIDLastSave="0" documentId="13_ncr:1_{09E7953C-F344-4437-813F-4E79FCFAF2FA}" xr6:coauthVersionLast="47" xr6:coauthVersionMax="47" xr10:uidLastSave="{00000000-0000-0000-0000-000000000000}"/>
  <bookViews>
    <workbookView xWindow="28680" yWindow="-120" windowWidth="29040" windowHeight="15840" tabRatio="760" activeTab="3" xr2:uid="{00000000-000D-0000-FFFF-FFFF00000000}"/>
  </bookViews>
  <sheets>
    <sheet name="집계표" sheetId="1" r:id="rId1"/>
    <sheet name="노근지구" sheetId="2" r:id="rId2"/>
    <sheet name="노근지구(국유지)" sheetId="6" r:id="rId3"/>
    <sheet name="노근지구(사유지)" sheetId="4" r:id="rId4"/>
  </sheets>
  <externalReferences>
    <externalReference r:id="rId5"/>
  </externalReferences>
  <definedNames>
    <definedName name="_Fill" localSheetId="2" hidden="1">'[1]1공구 배수통관 산출근거'!#REF!</definedName>
    <definedName name="_Fill" hidden="1">'[1]1공구 배수통관 산출근거'!#REF!</definedName>
    <definedName name="_xlnm._FilterDatabase" localSheetId="1" hidden="1">노근지구!$A$2:$AA$23</definedName>
    <definedName name="_xlnm._FilterDatabase" localSheetId="2" hidden="1">'노근지구(국유지)'!$A$2:$X$23</definedName>
    <definedName name="_xlnm._FilterDatabase" localSheetId="3" hidden="1">'노근지구(사유지)'!$A$2:$X$23</definedName>
    <definedName name="_xlnm.Print_Area" localSheetId="1">노근지구!$A$1:$K$23</definedName>
    <definedName name="_xlnm.Print_Area" localSheetId="2">'노근지구(국유지)'!$A$1:$K$23</definedName>
    <definedName name="_xlnm.Print_Area" localSheetId="3">'노근지구(사유지)'!$A$1:$K$23</definedName>
    <definedName name="_xlnm.Print_Area" localSheetId="0">집계표!$A$1:$L$32</definedName>
    <definedName name="_xlnm.Print_Titles" localSheetId="1">노근지구!$1:$2</definedName>
    <definedName name="_xlnm.Print_Titles" localSheetId="2">'노근지구(국유지)'!$1:$2</definedName>
    <definedName name="_xlnm.Print_Titles" localSheetId="3">'노근지구(사유지)'!$1:$2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I15" i="4"/>
  <c r="I14" i="4"/>
  <c r="I13" i="4"/>
  <c r="I12" i="4"/>
  <c r="I11" i="4"/>
  <c r="I10" i="4"/>
  <c r="I9" i="4"/>
  <c r="I8" i="4"/>
  <c r="I7" i="4"/>
  <c r="I6" i="4"/>
  <c r="I5" i="4"/>
  <c r="I4" i="4"/>
  <c r="I10" i="6"/>
  <c r="I9" i="6"/>
  <c r="I8" i="6"/>
  <c r="I7" i="6"/>
  <c r="I6" i="6"/>
  <c r="I5" i="6"/>
  <c r="I4" i="6"/>
  <c r="V23" i="6"/>
  <c r="X23" i="6" s="1"/>
  <c r="U23" i="6"/>
  <c r="W23" i="6" s="1"/>
  <c r="V22" i="6"/>
  <c r="X22" i="6" s="1"/>
  <c r="U22" i="6"/>
  <c r="W22" i="6" s="1"/>
  <c r="V21" i="6"/>
  <c r="X21" i="6" s="1"/>
  <c r="U21" i="6"/>
  <c r="W21" i="6" s="1"/>
  <c r="V20" i="6"/>
  <c r="X20" i="6" s="1"/>
  <c r="U20" i="6"/>
  <c r="W20" i="6" s="1"/>
  <c r="V19" i="6"/>
  <c r="X19" i="6" s="1"/>
  <c r="U19" i="6"/>
  <c r="W19" i="6" s="1"/>
  <c r="V18" i="6"/>
  <c r="X18" i="6" s="1"/>
  <c r="U18" i="6"/>
  <c r="W18" i="6" s="1"/>
  <c r="V17" i="6"/>
  <c r="X17" i="6" s="1"/>
  <c r="U17" i="6"/>
  <c r="W17" i="6" s="1"/>
  <c r="V16" i="6"/>
  <c r="X16" i="6" s="1"/>
  <c r="U16" i="6"/>
  <c r="W16" i="6" s="1"/>
  <c r="V15" i="6"/>
  <c r="X15" i="6" s="1"/>
  <c r="U15" i="6"/>
  <c r="W15" i="6" s="1"/>
  <c r="X14" i="6"/>
  <c r="V14" i="6"/>
  <c r="U14" i="6"/>
  <c r="W14" i="6" s="1"/>
  <c r="V13" i="6"/>
  <c r="X13" i="6" s="1"/>
  <c r="U13" i="6"/>
  <c r="W13" i="6" s="1"/>
  <c r="V12" i="6"/>
  <c r="X12" i="6" s="1"/>
  <c r="U12" i="6"/>
  <c r="W12" i="6" s="1"/>
  <c r="V11" i="6"/>
  <c r="X11" i="6" s="1"/>
  <c r="U11" i="6"/>
  <c r="W11" i="6" s="1"/>
  <c r="V10" i="6"/>
  <c r="X10" i="6" s="1"/>
  <c r="U10" i="6"/>
  <c r="W10" i="6" s="1"/>
  <c r="R10" i="6"/>
  <c r="Q10" i="6"/>
  <c r="P10" i="6" s="1"/>
  <c r="V9" i="6"/>
  <c r="X9" i="6" s="1"/>
  <c r="U9" i="6"/>
  <c r="W9" i="6" s="1"/>
  <c r="R9" i="6"/>
  <c r="Q9" i="6"/>
  <c r="P9" i="6" s="1"/>
  <c r="V8" i="6"/>
  <c r="X8" i="6" s="1"/>
  <c r="U8" i="6"/>
  <c r="W8" i="6" s="1"/>
  <c r="R8" i="6"/>
  <c r="Q8" i="6"/>
  <c r="P8" i="6" s="1"/>
  <c r="V7" i="6"/>
  <c r="X7" i="6" s="1"/>
  <c r="U7" i="6"/>
  <c r="W7" i="6" s="1"/>
  <c r="R7" i="6"/>
  <c r="Q7" i="6"/>
  <c r="P7" i="6" s="1"/>
  <c r="V6" i="6"/>
  <c r="X6" i="6" s="1"/>
  <c r="U6" i="6"/>
  <c r="W6" i="6" s="1"/>
  <c r="R6" i="6"/>
  <c r="Q6" i="6"/>
  <c r="P6" i="6"/>
  <c r="X5" i="6"/>
  <c r="W5" i="6"/>
  <c r="V5" i="6"/>
  <c r="U5" i="6"/>
  <c r="R5" i="6"/>
  <c r="Q5" i="6"/>
  <c r="P5" i="6"/>
  <c r="V4" i="6"/>
  <c r="X4" i="6" s="1"/>
  <c r="U4" i="6"/>
  <c r="W4" i="6" s="1"/>
  <c r="R4" i="6"/>
  <c r="Q4" i="6"/>
  <c r="P4" i="6" s="1"/>
  <c r="H3" i="6"/>
  <c r="G3" i="6"/>
  <c r="F3" i="6"/>
  <c r="A3" i="6"/>
  <c r="V23" i="4"/>
  <c r="X23" i="4" s="1"/>
  <c r="U23" i="4"/>
  <c r="W23" i="4" s="1"/>
  <c r="V22" i="4"/>
  <c r="X22" i="4" s="1"/>
  <c r="U22" i="4"/>
  <c r="W22" i="4" s="1"/>
  <c r="V21" i="4"/>
  <c r="X21" i="4" s="1"/>
  <c r="U21" i="4"/>
  <c r="W21" i="4" s="1"/>
  <c r="V20" i="4"/>
  <c r="X20" i="4" s="1"/>
  <c r="U20" i="4"/>
  <c r="W20" i="4" s="1"/>
  <c r="V19" i="4"/>
  <c r="X19" i="4" s="1"/>
  <c r="U19" i="4"/>
  <c r="W19" i="4" s="1"/>
  <c r="V18" i="4"/>
  <c r="X18" i="4" s="1"/>
  <c r="U18" i="4"/>
  <c r="W18" i="4" s="1"/>
  <c r="V17" i="4"/>
  <c r="X17" i="4" s="1"/>
  <c r="U17" i="4"/>
  <c r="W17" i="4" s="1"/>
  <c r="V16" i="4"/>
  <c r="X16" i="4" s="1"/>
  <c r="U16" i="4"/>
  <c r="W16" i="4" s="1"/>
  <c r="R16" i="4"/>
  <c r="Q16" i="4"/>
  <c r="P16" i="4" s="1"/>
  <c r="V15" i="4"/>
  <c r="X15" i="4" s="1"/>
  <c r="U15" i="4"/>
  <c r="W15" i="4" s="1"/>
  <c r="R15" i="4"/>
  <c r="Q15" i="4"/>
  <c r="P15" i="4" s="1"/>
  <c r="V14" i="4"/>
  <c r="X14" i="4" s="1"/>
  <c r="U14" i="4"/>
  <c r="W14" i="4" s="1"/>
  <c r="R14" i="4"/>
  <c r="Q14" i="4"/>
  <c r="P14" i="4" s="1"/>
  <c r="V13" i="4"/>
  <c r="X13" i="4" s="1"/>
  <c r="U13" i="4"/>
  <c r="W13" i="4" s="1"/>
  <c r="R13" i="4"/>
  <c r="Q13" i="4"/>
  <c r="P13" i="4" s="1"/>
  <c r="V12" i="4"/>
  <c r="X12" i="4" s="1"/>
  <c r="U12" i="4"/>
  <c r="W12" i="4" s="1"/>
  <c r="R12" i="4"/>
  <c r="Q12" i="4"/>
  <c r="P12" i="4" s="1"/>
  <c r="V11" i="4"/>
  <c r="X11" i="4" s="1"/>
  <c r="U11" i="4"/>
  <c r="W11" i="4" s="1"/>
  <c r="R11" i="4"/>
  <c r="Q11" i="4"/>
  <c r="P11" i="4" s="1"/>
  <c r="V10" i="4"/>
  <c r="X10" i="4" s="1"/>
  <c r="U10" i="4"/>
  <c r="W10" i="4" s="1"/>
  <c r="R10" i="4"/>
  <c r="Q10" i="4"/>
  <c r="P10" i="4" s="1"/>
  <c r="V9" i="4"/>
  <c r="X9" i="4" s="1"/>
  <c r="U9" i="4"/>
  <c r="W9" i="4" s="1"/>
  <c r="R9" i="4"/>
  <c r="Q9" i="4"/>
  <c r="P9" i="4" s="1"/>
  <c r="V8" i="4"/>
  <c r="X8" i="4" s="1"/>
  <c r="U8" i="4"/>
  <c r="W8" i="4" s="1"/>
  <c r="R8" i="4"/>
  <c r="Q8" i="4"/>
  <c r="V7" i="4"/>
  <c r="X7" i="4" s="1"/>
  <c r="U7" i="4"/>
  <c r="W7" i="4" s="1"/>
  <c r="R7" i="4"/>
  <c r="Q7" i="4"/>
  <c r="P7" i="4" s="1"/>
  <c r="V6" i="4"/>
  <c r="X6" i="4" s="1"/>
  <c r="U6" i="4"/>
  <c r="W6" i="4" s="1"/>
  <c r="R6" i="4"/>
  <c r="Q6" i="4"/>
  <c r="P6" i="4" s="1"/>
  <c r="V5" i="4"/>
  <c r="X5" i="4" s="1"/>
  <c r="U5" i="4"/>
  <c r="W5" i="4" s="1"/>
  <c r="R5" i="4"/>
  <c r="Q5" i="4"/>
  <c r="P5" i="4" s="1"/>
  <c r="V4" i="4"/>
  <c r="X4" i="4" s="1"/>
  <c r="U4" i="4"/>
  <c r="W4" i="4" s="1"/>
  <c r="R4" i="4"/>
  <c r="Q4" i="4"/>
  <c r="P4" i="4" s="1"/>
  <c r="H3" i="4"/>
  <c r="G3" i="4"/>
  <c r="F3" i="4"/>
  <c r="A3" i="4"/>
  <c r="X3" i="6" l="1"/>
  <c r="W3" i="6"/>
  <c r="P8" i="4"/>
  <c r="X3" i="4"/>
  <c r="W3" i="4"/>
  <c r="H3" i="2" l="1"/>
  <c r="U23" i="2"/>
  <c r="V23" i="2"/>
  <c r="X23" i="2" s="1"/>
  <c r="W23" i="2"/>
  <c r="Q23" i="2"/>
  <c r="P23" i="2" s="1"/>
  <c r="R23" i="2"/>
  <c r="I23" i="2"/>
  <c r="V5" i="2" l="1"/>
  <c r="X5" i="2" s="1"/>
  <c r="V6" i="2"/>
  <c r="X6" i="2" s="1"/>
  <c r="V8" i="2"/>
  <c r="X8" i="2" s="1"/>
  <c r="V7" i="2"/>
  <c r="X7" i="2" s="1"/>
  <c r="V9" i="2"/>
  <c r="X9" i="2" s="1"/>
  <c r="V10" i="2"/>
  <c r="X10" i="2" s="1"/>
  <c r="V11" i="2"/>
  <c r="X11" i="2" s="1"/>
  <c r="V12" i="2"/>
  <c r="X12" i="2" s="1"/>
  <c r="V13" i="2"/>
  <c r="X13" i="2" s="1"/>
  <c r="V14" i="2"/>
  <c r="X14" i="2" s="1"/>
  <c r="V15" i="2"/>
  <c r="X15" i="2" s="1"/>
  <c r="V16" i="2"/>
  <c r="X16" i="2" s="1"/>
  <c r="V17" i="2"/>
  <c r="X17" i="2" s="1"/>
  <c r="V18" i="2"/>
  <c r="X18" i="2" s="1"/>
  <c r="V19" i="2"/>
  <c r="X19" i="2" s="1"/>
  <c r="V20" i="2"/>
  <c r="X20" i="2" s="1"/>
  <c r="V21" i="2"/>
  <c r="X21" i="2" s="1"/>
  <c r="V22" i="2"/>
  <c r="X22" i="2" s="1"/>
  <c r="V4" i="2"/>
  <c r="X4" i="2" s="1"/>
  <c r="U5" i="2"/>
  <c r="U6" i="2"/>
  <c r="U8" i="2"/>
  <c r="U7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4" i="2"/>
  <c r="X3" i="2" l="1"/>
  <c r="W12" i="2"/>
  <c r="R4" i="2"/>
  <c r="Q4" i="2"/>
  <c r="W4" i="2"/>
  <c r="Q12" i="2"/>
  <c r="P12" i="2" s="1"/>
  <c r="I12" i="2"/>
  <c r="R12" i="2"/>
  <c r="A3" i="2"/>
  <c r="I4" i="2"/>
  <c r="G3" i="2"/>
  <c r="P4" i="2" l="1"/>
  <c r="R6" i="2"/>
  <c r="R8" i="2"/>
  <c r="R7" i="2"/>
  <c r="R9" i="2"/>
  <c r="R10" i="2"/>
  <c r="R11" i="2"/>
  <c r="R13" i="2"/>
  <c r="R14" i="2"/>
  <c r="R15" i="2"/>
  <c r="R16" i="2"/>
  <c r="R17" i="2"/>
  <c r="R18" i="2"/>
  <c r="R19" i="2"/>
  <c r="R20" i="2"/>
  <c r="R21" i="2"/>
  <c r="R22" i="2"/>
  <c r="R5" i="2"/>
  <c r="I6" i="2" l="1"/>
  <c r="I7" i="2"/>
  <c r="I8" i="2"/>
  <c r="I9" i="2"/>
  <c r="I10" i="2"/>
  <c r="I11" i="2"/>
  <c r="I13" i="2"/>
  <c r="I14" i="2"/>
  <c r="I15" i="2"/>
  <c r="I16" i="2"/>
  <c r="I17" i="2"/>
  <c r="I18" i="2"/>
  <c r="I19" i="2"/>
  <c r="I20" i="2"/>
  <c r="I21" i="2"/>
  <c r="I22" i="2"/>
  <c r="I5" i="2"/>
  <c r="Z23" i="2" l="1"/>
  <c r="F3" i="2"/>
  <c r="W8" i="2"/>
  <c r="W10" i="2"/>
  <c r="W11" i="2"/>
  <c r="W9" i="2"/>
  <c r="W13" i="2"/>
  <c r="W15" i="2"/>
  <c r="W14" i="2"/>
  <c r="W17" i="2"/>
  <c r="W18" i="2"/>
  <c r="W22" i="2"/>
  <c r="W21" i="2"/>
  <c r="W20" i="2"/>
  <c r="W19" i="2"/>
  <c r="W5" i="2"/>
  <c r="W16" i="2"/>
  <c r="W6" i="2"/>
  <c r="Q8" i="2"/>
  <c r="P8" i="2" s="1"/>
  <c r="Q10" i="2"/>
  <c r="P10" i="2" s="1"/>
  <c r="Q11" i="2"/>
  <c r="P11" i="2" s="1"/>
  <c r="Q9" i="2"/>
  <c r="P9" i="2" s="1"/>
  <c r="Q13" i="2"/>
  <c r="P13" i="2" s="1"/>
  <c r="Q15" i="2"/>
  <c r="P15" i="2" s="1"/>
  <c r="Q14" i="2"/>
  <c r="P14" i="2" s="1"/>
  <c r="Q17" i="2"/>
  <c r="P17" i="2" s="1"/>
  <c r="Q18" i="2"/>
  <c r="P18" i="2" s="1"/>
  <c r="Q22" i="2"/>
  <c r="P22" i="2" s="1"/>
  <c r="Q21" i="2"/>
  <c r="P21" i="2" s="1"/>
  <c r="Q20" i="2"/>
  <c r="P20" i="2" s="1"/>
  <c r="Q19" i="2"/>
  <c r="P19" i="2" s="1"/>
  <c r="Q5" i="2"/>
  <c r="Q16" i="2"/>
  <c r="P16" i="2" s="1"/>
  <c r="Q6" i="2"/>
  <c r="P6" i="2" s="1"/>
  <c r="Q7" i="2"/>
  <c r="P7" i="2" s="1"/>
  <c r="AA4" i="2" l="1"/>
  <c r="Z5" i="2"/>
  <c r="AA5" i="2"/>
  <c r="AA6" i="2"/>
  <c r="Z4" i="2"/>
  <c r="Z6" i="2"/>
  <c r="P5" i="2"/>
  <c r="W7" i="2"/>
  <c r="E5" i="1" l="1"/>
  <c r="E20" i="1"/>
  <c r="E26" i="1"/>
  <c r="E27" i="1"/>
  <c r="E29" i="1"/>
  <c r="E9" i="1"/>
  <c r="E13" i="1"/>
  <c r="E30" i="1"/>
  <c r="E10" i="1"/>
  <c r="E19" i="1"/>
  <c r="E12" i="1"/>
  <c r="E22" i="1"/>
  <c r="E16" i="1"/>
  <c r="E23" i="1"/>
  <c r="E17" i="1"/>
  <c r="E21" i="1"/>
  <c r="E6" i="1"/>
  <c r="E31" i="1"/>
  <c r="E14" i="1"/>
  <c r="E24" i="1"/>
  <c r="E8" i="1"/>
  <c r="E4" i="1"/>
  <c r="E18" i="1"/>
  <c r="E28" i="1"/>
  <c r="E7" i="1"/>
  <c r="E11" i="1"/>
  <c r="E15" i="1"/>
  <c r="E25" i="1"/>
  <c r="J10" i="1"/>
  <c r="G27" i="1"/>
  <c r="G16" i="1"/>
  <c r="J7" i="1"/>
  <c r="H7" i="1"/>
  <c r="H9" i="1"/>
  <c r="I18" i="1"/>
  <c r="F8" i="1"/>
  <c r="G24" i="1"/>
  <c r="I14" i="1"/>
  <c r="H12" i="1"/>
  <c r="I12" i="1"/>
  <c r="J24" i="1"/>
  <c r="I17" i="1"/>
  <c r="H6" i="1"/>
  <c r="G5" i="1"/>
  <c r="G17" i="1"/>
  <c r="F25" i="1"/>
  <c r="F31" i="1"/>
  <c r="J17" i="1"/>
  <c r="J23" i="1"/>
  <c r="G26" i="1"/>
  <c r="G13" i="1"/>
  <c r="G29" i="1"/>
  <c r="J29" i="1"/>
  <c r="I7" i="1"/>
  <c r="H29" i="1"/>
  <c r="G31" i="1"/>
  <c r="I11" i="1"/>
  <c r="I9" i="1"/>
  <c r="J5" i="1"/>
  <c r="H14" i="1"/>
  <c r="I27" i="1"/>
  <c r="F4" i="1"/>
  <c r="F10" i="1"/>
  <c r="J28" i="1"/>
  <c r="J18" i="1"/>
  <c r="J31" i="1"/>
  <c r="F20" i="1"/>
  <c r="F11" i="1"/>
  <c r="F19" i="1"/>
  <c r="H13" i="1"/>
  <c r="H19" i="1"/>
  <c r="J6" i="1"/>
  <c r="J4" i="1"/>
  <c r="J22" i="1"/>
  <c r="H28" i="1"/>
  <c r="F21" i="1"/>
  <c r="H4" i="1"/>
  <c r="J13" i="1"/>
  <c r="G4" i="1"/>
  <c r="G6" i="1"/>
  <c r="F9" i="1"/>
  <c r="H5" i="1"/>
  <c r="J9" i="1"/>
  <c r="F22" i="1"/>
  <c r="F24" i="1"/>
  <c r="F30" i="1"/>
  <c r="H21" i="1"/>
  <c r="I5" i="1"/>
  <c r="H20" i="1"/>
  <c r="G8" i="1"/>
  <c r="H23" i="1"/>
  <c r="I15" i="1"/>
  <c r="G23" i="1"/>
  <c r="F28" i="1"/>
  <c r="F27" i="1"/>
  <c r="F29" i="1"/>
  <c r="D29" i="1" s="1"/>
  <c r="J21" i="1"/>
  <c r="J20" i="1"/>
  <c r="J8" i="1"/>
  <c r="F18" i="1"/>
  <c r="J26" i="1"/>
  <c r="G28" i="1"/>
  <c r="H22" i="1"/>
  <c r="I16" i="1"/>
  <c r="J25" i="1"/>
  <c r="F23" i="1"/>
  <c r="I6" i="1"/>
  <c r="J14" i="1"/>
  <c r="F7" i="1"/>
  <c r="J19" i="1"/>
  <c r="J30" i="1"/>
  <c r="J27" i="1"/>
  <c r="I30" i="1"/>
  <c r="G22" i="1"/>
  <c r="I28" i="1"/>
  <c r="G15" i="1"/>
  <c r="I26" i="1"/>
  <c r="F14" i="1"/>
  <c r="H16" i="1"/>
  <c r="H17" i="1"/>
  <c r="H15" i="1"/>
  <c r="H24" i="1"/>
  <c r="G12" i="1"/>
  <c r="G7" i="1"/>
  <c r="I13" i="1"/>
  <c r="H11" i="1"/>
  <c r="F17" i="1"/>
  <c r="G30" i="1"/>
  <c r="I19" i="1"/>
  <c r="J12" i="1"/>
  <c r="I24" i="1"/>
  <c r="C24" i="1" s="1"/>
  <c r="G14" i="1"/>
  <c r="F5" i="1"/>
  <c r="F15" i="1"/>
  <c r="H8" i="1"/>
  <c r="I4" i="1"/>
  <c r="F26" i="1"/>
  <c r="G11" i="1"/>
  <c r="I10" i="1"/>
  <c r="I21" i="1"/>
  <c r="I8" i="1"/>
  <c r="J16" i="1"/>
  <c r="I22" i="1"/>
  <c r="F16" i="1"/>
  <c r="D16" i="1" s="1"/>
  <c r="I20" i="1"/>
  <c r="I25" i="1"/>
  <c r="G25" i="1"/>
  <c r="H10" i="1"/>
  <c r="F13" i="1"/>
  <c r="G10" i="1"/>
  <c r="G20" i="1"/>
  <c r="G9" i="1"/>
  <c r="F12" i="1"/>
  <c r="J11" i="1"/>
  <c r="H31" i="1"/>
  <c r="H30" i="1"/>
  <c r="H27" i="1"/>
  <c r="I29" i="1"/>
  <c r="H26" i="1"/>
  <c r="H25" i="1"/>
  <c r="J15" i="1"/>
  <c r="I23" i="1"/>
  <c r="G18" i="1"/>
  <c r="I31" i="1"/>
  <c r="F6" i="1"/>
  <c r="H18" i="1"/>
  <c r="G21" i="1"/>
  <c r="G19" i="1"/>
  <c r="Z7" i="2"/>
  <c r="AA7" i="2"/>
  <c r="W3" i="2"/>
  <c r="D17" i="1" l="1"/>
  <c r="D31" i="1"/>
  <c r="C18" i="1"/>
  <c r="D12" i="1"/>
  <c r="S31" i="1"/>
  <c r="D27" i="1"/>
  <c r="D21" i="1"/>
  <c r="D28" i="1"/>
  <c r="C21" i="1"/>
  <c r="D10" i="1"/>
  <c r="C19" i="1"/>
  <c r="C23" i="1"/>
  <c r="C22" i="1"/>
  <c r="D23" i="1"/>
  <c r="C17" i="1"/>
  <c r="C13" i="1"/>
  <c r="D5" i="1"/>
  <c r="D24" i="1"/>
  <c r="D19" i="1"/>
  <c r="C8" i="1"/>
  <c r="C29" i="1"/>
  <c r="C12" i="1"/>
  <c r="D26" i="1"/>
  <c r="D30" i="1"/>
  <c r="C9" i="1"/>
  <c r="D18" i="1"/>
  <c r="D22" i="1"/>
  <c r="D11" i="1"/>
  <c r="D8" i="1"/>
  <c r="C27" i="1"/>
  <c r="D25" i="1"/>
  <c r="C15" i="1"/>
  <c r="C11" i="1"/>
  <c r="C7" i="1"/>
  <c r="C30" i="1"/>
  <c r="D15" i="1"/>
  <c r="D13" i="1"/>
  <c r="C28" i="1"/>
  <c r="C14" i="1"/>
  <c r="C26" i="1"/>
  <c r="D7" i="1"/>
  <c r="C16" i="1"/>
  <c r="C10" i="1"/>
  <c r="D6" i="1"/>
  <c r="C25" i="1"/>
  <c r="D20" i="1"/>
  <c r="C31" i="1"/>
  <c r="D14" i="1"/>
  <c r="C20" i="1"/>
  <c r="D9" i="1"/>
  <c r="C6" i="1"/>
  <c r="C5" i="1"/>
  <c r="L5" i="1"/>
  <c r="L4" i="1"/>
  <c r="F32" i="1" l="1"/>
  <c r="J32" i="1"/>
  <c r="H32" i="1"/>
  <c r="G32" i="1"/>
  <c r="E32" i="1"/>
  <c r="I32" i="1"/>
  <c r="C4" i="1"/>
  <c r="D4" i="1"/>
  <c r="L32" i="1"/>
  <c r="N5" i="1"/>
  <c r="N32" i="1" s="1"/>
  <c r="M5" i="1"/>
  <c r="M32" i="1" s="1"/>
  <c r="N4" i="1"/>
  <c r="M4" i="1"/>
  <c r="Q32" i="1" l="1"/>
  <c r="D32" i="1"/>
  <c r="C32" i="1"/>
  <c r="O4" i="1" l="1"/>
  <c r="O32" i="1"/>
  <c r="K4" i="1"/>
  <c r="K5" i="1"/>
  <c r="O5" i="1"/>
  <c r="K32" i="1" l="1"/>
</calcChain>
</file>

<file path=xl/sharedStrings.xml><?xml version="1.0" encoding="utf-8"?>
<sst xmlns="http://schemas.openxmlformats.org/spreadsheetml/2006/main" count="453" uniqueCount="221">
  <si>
    <t>국   유   지</t>
  </si>
  <si>
    <t>사   유   지</t>
  </si>
  <si>
    <t>필  지</t>
  </si>
  <si>
    <t>㎡</t>
  </si>
  <si>
    <t>계</t>
  </si>
  <si>
    <t>지목별합계
확인</t>
    <phoneticPr fontId="7" type="noConversion"/>
  </si>
  <si>
    <t>지목별합계</t>
    <phoneticPr fontId="7" type="noConversion"/>
  </si>
  <si>
    <t>농지
집계표</t>
    <phoneticPr fontId="7" type="noConversion"/>
  </si>
  <si>
    <t>비농지
집계표</t>
    <phoneticPr fontId="7" type="noConversion"/>
  </si>
  <si>
    <t>농지,비농지
합계확인</t>
    <phoneticPr fontId="7" type="noConversion"/>
  </si>
  <si>
    <t>공시지가</t>
    <phoneticPr fontId="6" type="noConversion"/>
  </si>
  <si>
    <t>주     소</t>
  </si>
  <si>
    <t>성 명</t>
  </si>
  <si>
    <t>소재지
(시,군,
읍,면,
동,리)</t>
    <phoneticPr fontId="7" type="noConversion"/>
  </si>
  <si>
    <t>지적면적</t>
    <phoneticPr fontId="13" type="noConversion"/>
  </si>
  <si>
    <t>소   유   자</t>
    <phoneticPr fontId="7" type="noConversion"/>
  </si>
  <si>
    <t>국유지
사유지
구분</t>
    <phoneticPr fontId="7" type="noConversion"/>
  </si>
  <si>
    <t>편입면적
확인</t>
    <phoneticPr fontId="7" type="noConversion"/>
  </si>
  <si>
    <t>번호</t>
    <phoneticPr fontId="13" type="noConversion"/>
  </si>
  <si>
    <t>(㎡)</t>
    <phoneticPr fontId="13" type="noConversion"/>
  </si>
  <si>
    <t>지</t>
    <phoneticPr fontId="12" type="noConversion"/>
  </si>
  <si>
    <t>편입면적</t>
    <phoneticPr fontId="13" type="noConversion"/>
  </si>
  <si>
    <t>지목별
국유지
사유지
구분</t>
    <phoneticPr fontId="7" type="noConversion"/>
  </si>
  <si>
    <t>농업진흥
구역구분</t>
    <phoneticPr fontId="7" type="noConversion"/>
  </si>
  <si>
    <t>목</t>
    <phoneticPr fontId="13" type="noConversion"/>
  </si>
  <si>
    <t>용지</t>
    <phoneticPr fontId="6" type="noConversion"/>
  </si>
  <si>
    <t>편 입 용 지 집 계 표</t>
    <phoneticPr fontId="7" type="noConversion"/>
  </si>
  <si>
    <t>소 유 권 이 외 의 권 리</t>
    <phoneticPr fontId="13" type="noConversion"/>
  </si>
  <si>
    <t>권리내용</t>
    <phoneticPr fontId="13" type="noConversion"/>
  </si>
  <si>
    <t>주     소</t>
    <phoneticPr fontId="6" type="noConversion"/>
  </si>
  <si>
    <t>성 명</t>
    <phoneticPr fontId="6" type="noConversion"/>
  </si>
  <si>
    <t>지 목</t>
    <phoneticPr fontId="6" type="noConversion"/>
  </si>
  <si>
    <t>단위</t>
    <phoneticPr fontId="6" type="noConversion"/>
  </si>
  <si>
    <t>합       계</t>
    <phoneticPr fontId="7" type="noConversion"/>
  </si>
  <si>
    <t>공   유   지</t>
    <phoneticPr fontId="6" type="noConversion"/>
  </si>
  <si>
    <t>면  적</t>
    <phoneticPr fontId="6" type="noConversion"/>
  </si>
  <si>
    <t>구</t>
    <phoneticPr fontId="6" type="noConversion"/>
  </si>
  <si>
    <t>답</t>
    <phoneticPr fontId="6" type="noConversion"/>
  </si>
  <si>
    <t>천</t>
    <phoneticPr fontId="6" type="noConversion"/>
  </si>
  <si>
    <t>보상비</t>
    <phoneticPr fontId="6" type="noConversion"/>
  </si>
  <si>
    <t>비고</t>
    <phoneticPr fontId="7" type="noConversion"/>
  </si>
  <si>
    <t>제</t>
    <phoneticPr fontId="6" type="noConversion"/>
  </si>
  <si>
    <t>분할전
지번</t>
    <phoneticPr fontId="6" type="noConversion"/>
  </si>
  <si>
    <t>분할후
지번</t>
    <phoneticPr fontId="6" type="noConversion"/>
  </si>
  <si>
    <t>공시지가*3.0</t>
    <phoneticPr fontId="6" type="noConversion"/>
  </si>
  <si>
    <t>국</t>
    <phoneticPr fontId="6" type="noConversion"/>
  </si>
  <si>
    <t>답</t>
    <phoneticPr fontId="6" type="noConversion"/>
  </si>
  <si>
    <t>752</t>
    <phoneticPr fontId="6" type="noConversion"/>
  </si>
  <si>
    <t>도</t>
    <phoneticPr fontId="6" type="noConversion"/>
  </si>
  <si>
    <t>772-1</t>
    <phoneticPr fontId="6" type="noConversion"/>
  </si>
  <si>
    <t>환경부</t>
    <phoneticPr fontId="6" type="noConversion"/>
  </si>
  <si>
    <t>772-3</t>
    <phoneticPr fontId="6" type="noConversion"/>
  </si>
  <si>
    <t>제</t>
    <phoneticPr fontId="6" type="noConversion"/>
  </si>
  <si>
    <t>한국도로공사</t>
    <phoneticPr fontId="6" type="noConversion"/>
  </si>
  <si>
    <t>국</t>
    <phoneticPr fontId="6" type="noConversion"/>
  </si>
  <si>
    <t>785-5</t>
    <phoneticPr fontId="6" type="noConversion"/>
  </si>
  <si>
    <t>785-6</t>
    <phoneticPr fontId="6" type="noConversion"/>
  </si>
  <si>
    <t>554</t>
    <phoneticPr fontId="6" type="noConversion"/>
  </si>
  <si>
    <t>786</t>
    <phoneticPr fontId="6" type="noConversion"/>
  </si>
  <si>
    <t>구</t>
    <phoneticPr fontId="6" type="noConversion"/>
  </si>
  <si>
    <t>건설부</t>
    <phoneticPr fontId="6" type="noConversion"/>
  </si>
  <si>
    <t>554</t>
    <phoneticPr fontId="6" type="noConversion"/>
  </si>
  <si>
    <t>전</t>
    <phoneticPr fontId="6" type="noConversion"/>
  </si>
  <si>
    <t>790</t>
    <phoneticPr fontId="6" type="noConversion"/>
  </si>
  <si>
    <t>791-1</t>
    <phoneticPr fontId="6" type="noConversion"/>
  </si>
  <si>
    <t>천</t>
    <phoneticPr fontId="6" type="noConversion"/>
  </si>
  <si>
    <t>학산 박계</t>
    <phoneticPr fontId="6" type="noConversion"/>
  </si>
  <si>
    <t>791-2</t>
    <phoneticPr fontId="6" type="noConversion"/>
  </si>
  <si>
    <t>전</t>
    <phoneticPr fontId="6" type="noConversion"/>
  </si>
  <si>
    <t>795-1</t>
    <phoneticPr fontId="6" type="noConversion"/>
  </si>
  <si>
    <t>770</t>
    <phoneticPr fontId="6" type="noConversion"/>
  </si>
  <si>
    <t>795-2</t>
    <phoneticPr fontId="6" type="noConversion"/>
  </si>
  <si>
    <t>770</t>
    <phoneticPr fontId="6" type="noConversion"/>
  </si>
  <si>
    <t>건설부</t>
    <phoneticPr fontId="6" type="noConversion"/>
  </si>
  <si>
    <t>807-1</t>
    <phoneticPr fontId="6" type="noConversion"/>
  </si>
  <si>
    <t>808-1</t>
    <phoneticPr fontId="6" type="noConversion"/>
  </si>
  <si>
    <t>808-2</t>
    <phoneticPr fontId="6" type="noConversion"/>
  </si>
  <si>
    <t>860-3</t>
    <phoneticPr fontId="6" type="noConversion"/>
  </si>
  <si>
    <t>환경부</t>
    <phoneticPr fontId="6" type="noConversion"/>
  </si>
  <si>
    <t>867</t>
    <phoneticPr fontId="6" type="noConversion"/>
  </si>
  <si>
    <t>농림부</t>
    <phoneticPr fontId="6" type="noConversion"/>
  </si>
  <si>
    <t>868-5</t>
    <phoneticPr fontId="6" type="noConversion"/>
  </si>
  <si>
    <t>860-31</t>
    <phoneticPr fontId="6" type="noConversion"/>
  </si>
  <si>
    <t>건설교통부</t>
    <phoneticPr fontId="6" type="noConversion"/>
  </si>
  <si>
    <t>황간면
노근리</t>
    <phoneticPr fontId="6" type="noConversion"/>
  </si>
  <si>
    <t>경상북도 김천시 
봉산면 태화3길 61-134</t>
    <phoneticPr fontId="6" type="noConversion"/>
  </si>
  <si>
    <t>편입구분</t>
    <phoneticPr fontId="6" type="noConversion"/>
  </si>
  <si>
    <t>서울특별시 중구도동 
1가3-106</t>
    <phoneticPr fontId="6" type="noConversion"/>
  </si>
  <si>
    <t>국</t>
    <phoneticPr fontId="6" type="noConversion"/>
  </si>
  <si>
    <t>대</t>
    <phoneticPr fontId="6" type="noConversion"/>
  </si>
  <si>
    <t>788</t>
    <phoneticPr fontId="6" type="noConversion"/>
  </si>
  <si>
    <t>전</t>
    <phoneticPr fontId="6" type="noConversion"/>
  </si>
  <si>
    <t>공</t>
    <phoneticPr fontId="6" type="noConversion"/>
  </si>
  <si>
    <t>영동군</t>
    <phoneticPr fontId="6" type="noConversion"/>
  </si>
  <si>
    <t>554</t>
    <phoneticPr fontId="6" type="noConversion"/>
  </si>
  <si>
    <t>공시지가*4.0</t>
    <phoneticPr fontId="6" type="noConversion"/>
  </si>
  <si>
    <t>807-2</t>
    <phoneticPr fontId="6" type="noConversion"/>
  </si>
  <si>
    <t>천</t>
    <phoneticPr fontId="6" type="noConversion"/>
  </si>
  <si>
    <t>대구광역시 명치정 2정목 122</t>
    <phoneticPr fontId="6" type="noConversion"/>
  </si>
  <si>
    <t>대구광역시 명치정 2정목 12</t>
    <phoneticPr fontId="6" type="noConversion"/>
  </si>
  <si>
    <t>경상북도 김천시 봉산면 
태화3길 61-134</t>
    <phoneticPr fontId="6" type="noConversion"/>
  </si>
  <si>
    <t>영동새마을금고</t>
    <phoneticPr fontId="6" type="noConversion"/>
  </si>
  <si>
    <t>근저당권</t>
    <phoneticPr fontId="6" type="noConversion"/>
  </si>
  <si>
    <t>공유지</t>
    <phoneticPr fontId="6" type="noConversion"/>
  </si>
  <si>
    <t>사유지</t>
    <phoneticPr fontId="6" type="noConversion"/>
  </si>
  <si>
    <t>합계</t>
    <phoneticPr fontId="6" type="noConversion"/>
  </si>
  <si>
    <t>국유지</t>
    <phoneticPr fontId="6" type="noConversion"/>
  </si>
  <si>
    <t>과</t>
    <phoneticPr fontId="6" type="noConversion"/>
  </si>
  <si>
    <t>목</t>
    <phoneticPr fontId="6" type="noConversion"/>
  </si>
  <si>
    <t>임</t>
    <phoneticPr fontId="6" type="noConversion"/>
  </si>
  <si>
    <t>광</t>
    <phoneticPr fontId="6" type="noConversion"/>
  </si>
  <si>
    <t>염</t>
    <phoneticPr fontId="6" type="noConversion"/>
  </si>
  <si>
    <t>대</t>
    <phoneticPr fontId="6" type="noConversion"/>
  </si>
  <si>
    <t>장</t>
    <phoneticPr fontId="6" type="noConversion"/>
  </si>
  <si>
    <t>학</t>
    <phoneticPr fontId="6" type="noConversion"/>
  </si>
  <si>
    <t>차</t>
    <phoneticPr fontId="6" type="noConversion"/>
  </si>
  <si>
    <t>주</t>
    <phoneticPr fontId="6" type="noConversion"/>
  </si>
  <si>
    <t>창</t>
    <phoneticPr fontId="6" type="noConversion"/>
  </si>
  <si>
    <t>도</t>
    <phoneticPr fontId="6" type="noConversion"/>
  </si>
  <si>
    <t>철</t>
    <phoneticPr fontId="6" type="noConversion"/>
  </si>
  <si>
    <t>천</t>
    <phoneticPr fontId="6" type="noConversion"/>
  </si>
  <si>
    <t>유</t>
    <phoneticPr fontId="6" type="noConversion"/>
  </si>
  <si>
    <t>양</t>
    <phoneticPr fontId="6" type="noConversion"/>
  </si>
  <si>
    <t>수</t>
    <phoneticPr fontId="6" type="noConversion"/>
  </si>
  <si>
    <t>체</t>
    <phoneticPr fontId="6" type="noConversion"/>
  </si>
  <si>
    <t>원</t>
    <phoneticPr fontId="6" type="noConversion"/>
  </si>
  <si>
    <t>종</t>
    <phoneticPr fontId="6" type="noConversion"/>
  </si>
  <si>
    <t>사</t>
    <phoneticPr fontId="6" type="noConversion"/>
  </si>
  <si>
    <t>묘</t>
    <phoneticPr fontId="6" type="noConversion"/>
  </si>
  <si>
    <t>잡</t>
    <phoneticPr fontId="6" type="noConversion"/>
  </si>
  <si>
    <t>답국</t>
  </si>
  <si>
    <t>답공</t>
  </si>
  <si>
    <t>답사</t>
  </si>
  <si>
    <t>과국</t>
  </si>
  <si>
    <t>과공</t>
  </si>
  <si>
    <t>과사</t>
  </si>
  <si>
    <t>목국</t>
  </si>
  <si>
    <t>목공</t>
  </si>
  <si>
    <t>목사</t>
  </si>
  <si>
    <t>임국</t>
  </si>
  <si>
    <t>임공</t>
  </si>
  <si>
    <t>임사</t>
  </si>
  <si>
    <t>광국</t>
  </si>
  <si>
    <t>광공</t>
  </si>
  <si>
    <t>광사</t>
  </si>
  <si>
    <t>염국</t>
  </si>
  <si>
    <t>염공</t>
  </si>
  <si>
    <t>염사</t>
  </si>
  <si>
    <t>대국</t>
  </si>
  <si>
    <t>대공</t>
  </si>
  <si>
    <t>대사</t>
  </si>
  <si>
    <t>장국</t>
  </si>
  <si>
    <t>장공</t>
  </si>
  <si>
    <t>장사</t>
  </si>
  <si>
    <t>학국</t>
  </si>
  <si>
    <t>학공</t>
  </si>
  <si>
    <t>학사</t>
  </si>
  <si>
    <t>차국</t>
  </si>
  <si>
    <t>차공</t>
  </si>
  <si>
    <t>차사</t>
  </si>
  <si>
    <t>주국</t>
  </si>
  <si>
    <t>주공</t>
  </si>
  <si>
    <t>주사</t>
  </si>
  <si>
    <t>창국</t>
  </si>
  <si>
    <t>창공</t>
  </si>
  <si>
    <t>창사</t>
  </si>
  <si>
    <t>도국</t>
  </si>
  <si>
    <t>도공</t>
  </si>
  <si>
    <t>도사</t>
  </si>
  <si>
    <t>철국</t>
  </si>
  <si>
    <t>철공</t>
  </si>
  <si>
    <t>철사</t>
  </si>
  <si>
    <t>제국</t>
  </si>
  <si>
    <t>제공</t>
  </si>
  <si>
    <t>제사</t>
  </si>
  <si>
    <t>천국</t>
  </si>
  <si>
    <t>천공</t>
  </si>
  <si>
    <t>천사</t>
  </si>
  <si>
    <t>구국</t>
  </si>
  <si>
    <t>구공</t>
  </si>
  <si>
    <t>구사</t>
  </si>
  <si>
    <t>유국</t>
  </si>
  <si>
    <t>유공</t>
  </si>
  <si>
    <t>유사</t>
  </si>
  <si>
    <t>양국</t>
  </si>
  <si>
    <t>양공</t>
  </si>
  <si>
    <t>양사</t>
  </si>
  <si>
    <t>수국</t>
  </si>
  <si>
    <t>수공</t>
  </si>
  <si>
    <t>수사</t>
  </si>
  <si>
    <t>공국</t>
  </si>
  <si>
    <t>공공</t>
  </si>
  <si>
    <t>공사</t>
  </si>
  <si>
    <t>체국</t>
  </si>
  <si>
    <t>체공</t>
  </si>
  <si>
    <t>체사</t>
  </si>
  <si>
    <t>원국</t>
  </si>
  <si>
    <t>원공</t>
  </si>
  <si>
    <t>원사</t>
  </si>
  <si>
    <t>종국</t>
  </si>
  <si>
    <t>종공</t>
  </si>
  <si>
    <t>종사</t>
  </si>
  <si>
    <t>사국</t>
  </si>
  <si>
    <t>사공</t>
  </si>
  <si>
    <t>사사</t>
  </si>
  <si>
    <t>묘국</t>
  </si>
  <si>
    <t>묘공</t>
  </si>
  <si>
    <t>묘사</t>
  </si>
  <si>
    <t>잡국</t>
  </si>
  <si>
    <t>잡공</t>
  </si>
  <si>
    <t>잡사</t>
  </si>
  <si>
    <t>전국</t>
    <phoneticPr fontId="6" type="noConversion"/>
  </si>
  <si>
    <t>전공</t>
    <phoneticPr fontId="6" type="noConversion"/>
  </si>
  <si>
    <t>전사</t>
    <phoneticPr fontId="6" type="noConversion"/>
  </si>
  <si>
    <t>김O수</t>
    <phoneticPr fontId="6" type="noConversion"/>
  </si>
  <si>
    <t>김O관</t>
    <phoneticPr fontId="6" type="noConversion"/>
  </si>
  <si>
    <t>임O희</t>
    <phoneticPr fontId="6" type="noConversion"/>
  </si>
  <si>
    <t>임O대</t>
    <phoneticPr fontId="6" type="noConversion"/>
  </si>
  <si>
    <t>심O문</t>
    <phoneticPr fontId="6" type="noConversion"/>
  </si>
  <si>
    <t>김O유</t>
    <phoneticPr fontId="6" type="noConversion"/>
  </si>
  <si>
    <t>서O덕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</si>
</sst>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  <numFmt numFmtId="177" formatCode="0.0_);[Red]\(0.0\)"/>
    <numFmt numFmtId="178" formatCode="_-* #,##0.00_-;\-* #,##0.00_-;_-* &quot;-&quot;_-;_-@_-"/>
    <numFmt numFmtId="179" formatCode="#,##0.00_);[Red]\(#,##0.00\)"/>
  </numFmts>
  <fonts count="22" x14ac:knownFonts="1">
    <font>
      <sz val="12"/>
      <color theme="1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바탕체"/>
      <family val="1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9"/>
      <color indexed="10"/>
      <name val="돋움"/>
      <family val="3"/>
      <charset val="129"/>
    </font>
    <font>
      <b/>
      <sz val="9"/>
      <name val="돋움"/>
      <family val="3"/>
      <charset val="129"/>
    </font>
    <font>
      <sz val="11"/>
      <name val="돋움"/>
      <family val="3"/>
      <charset val="129"/>
    </font>
    <font>
      <sz val="8"/>
      <name val="궁서체"/>
      <family val="1"/>
      <charset val="129"/>
    </font>
    <font>
      <sz val="8"/>
      <name val="돋움"/>
      <family val="3"/>
      <charset val="129"/>
    </font>
    <font>
      <sz val="9"/>
      <color theme="1"/>
      <name val="돋움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9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77" fontId="9" fillId="3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8" fillId="0" borderId="0" xfId="1" applyNumberFormat="1" applyFont="1" applyFill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1" fontId="14" fillId="0" borderId="4" xfId="12" applyFont="1" applyFill="1" applyBorder="1">
      <alignment vertical="center"/>
    </xf>
    <xf numFmtId="41" fontId="8" fillId="0" borderId="4" xfId="12" applyFont="1" applyFill="1" applyBorder="1" applyAlignment="1">
      <alignment horizontal="center" vertical="center"/>
    </xf>
    <xf numFmtId="178" fontId="8" fillId="0" borderId="4" xfId="12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41" fontId="18" fillId="0" borderId="4" xfId="1" applyFont="1" applyBorder="1" applyAlignment="1">
      <alignment horizontal="center" vertical="center"/>
    </xf>
    <xf numFmtId="41" fontId="17" fillId="0" borderId="4" xfId="1" applyFont="1" applyBorder="1" applyAlignment="1">
      <alignment horizontal="center" vertical="center"/>
    </xf>
    <xf numFmtId="41" fontId="15" fillId="0" borderId="4" xfId="7" applyFont="1" applyFill="1" applyBorder="1">
      <alignment vertical="center"/>
    </xf>
    <xf numFmtId="3" fontId="15" fillId="0" borderId="4" xfId="0" applyNumberFormat="1" applyFont="1" applyFill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41" fontId="10" fillId="0" borderId="0" xfId="0" applyNumberFormat="1" applyFont="1" applyFill="1" applyAlignment="1">
      <alignment horizontal="center" vertical="center"/>
    </xf>
    <xf numFmtId="0" fontId="15" fillId="0" borderId="2" xfId="2" applyFont="1" applyFill="1" applyBorder="1" applyAlignment="1">
      <alignment horizontal="center"/>
    </xf>
    <xf numFmtId="178" fontId="15" fillId="0" borderId="2" xfId="1" applyNumberFormat="1" applyFont="1" applyFill="1" applyBorder="1" applyAlignment="1">
      <alignment horizontal="center"/>
    </xf>
    <xf numFmtId="41" fontId="15" fillId="0" borderId="2" xfId="1" applyFont="1" applyFill="1" applyBorder="1" applyAlignment="1">
      <alignment horizontal="center"/>
    </xf>
    <xf numFmtId="0" fontId="15" fillId="0" borderId="3" xfId="2" applyFont="1" applyFill="1" applyBorder="1" applyAlignment="1">
      <alignment horizontal="center" vertical="top"/>
    </xf>
    <xf numFmtId="178" fontId="15" fillId="0" borderId="3" xfId="1" applyNumberFormat="1" applyFont="1" applyFill="1" applyBorder="1" applyAlignment="1">
      <alignment horizontal="center" vertical="top"/>
    </xf>
    <xf numFmtId="41" fontId="15" fillId="0" borderId="3" xfId="1" applyFont="1" applyFill="1" applyBorder="1" applyAlignment="1">
      <alignment horizontal="center" vertical="top"/>
    </xf>
    <xf numFmtId="41" fontId="15" fillId="0" borderId="2" xfId="1" applyNumberFormat="1" applyFont="1" applyFill="1" applyBorder="1" applyAlignment="1">
      <alignment horizontal="center"/>
    </xf>
    <xf numFmtId="41" fontId="15" fillId="0" borderId="3" xfId="1" applyNumberFormat="1" applyFont="1" applyFill="1" applyBorder="1" applyAlignment="1">
      <alignment horizontal="center" vertical="top"/>
    </xf>
    <xf numFmtId="41" fontId="14" fillId="0" borderId="4" xfId="12" applyNumberFormat="1" applyFont="1" applyFill="1" applyBorder="1">
      <alignment vertical="center"/>
    </xf>
    <xf numFmtId="41" fontId="8" fillId="0" borderId="0" xfId="1" applyNumberFormat="1" applyFont="1" applyFill="1" applyAlignment="1">
      <alignment horizontal="center" vertical="center"/>
    </xf>
    <xf numFmtId="41" fontId="8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0" fontId="15" fillId="0" borderId="4" xfId="0" quotePrefix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179" fontId="8" fillId="0" borderId="4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42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1" fontId="8" fillId="0" borderId="4" xfId="12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178" fontId="8" fillId="4" borderId="4" xfId="12" applyNumberFormat="1" applyFont="1" applyFill="1" applyBorder="1" applyAlignment="1">
      <alignment horizontal="center" vertical="center"/>
    </xf>
    <xf numFmtId="178" fontId="14" fillId="4" borderId="4" xfId="12" applyNumberFormat="1" applyFont="1" applyFill="1" applyBorder="1">
      <alignment vertical="center"/>
    </xf>
    <xf numFmtId="41" fontId="8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2" fontId="8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distributed" wrapText="1"/>
    </xf>
    <xf numFmtId="0" fontId="15" fillId="0" borderId="4" xfId="0" quotePrefix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distributed" wrapText="1"/>
    </xf>
    <xf numFmtId="41" fontId="15" fillId="0" borderId="2" xfId="7" applyFont="1" applyFill="1" applyBorder="1">
      <alignment vertical="center"/>
    </xf>
    <xf numFmtId="41" fontId="20" fillId="0" borderId="2" xfId="1" quotePrefix="1" applyNumberFormat="1" applyFont="1" applyFill="1" applyBorder="1" applyAlignment="1">
      <alignment horizontal="center" vertical="center" shrinkToFit="1"/>
    </xf>
    <xf numFmtId="178" fontId="20" fillId="0" borderId="2" xfId="1" quotePrefix="1" applyNumberFormat="1" applyFont="1" applyFill="1" applyBorder="1" applyAlignment="1">
      <alignment horizontal="center" vertical="center" shrinkToFit="1"/>
    </xf>
    <xf numFmtId="0" fontId="15" fillId="0" borderId="2" xfId="0" quotePrefix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7" fillId="2" borderId="4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distributed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4" xfId="0" quotePrefix="1" applyFont="1" applyFill="1" applyBorder="1" applyAlignment="1">
      <alignment horizontal="center" vertical="center" wrapText="1"/>
    </xf>
    <xf numFmtId="38" fontId="15" fillId="0" borderId="4" xfId="2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6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15" xr:uid="{00000000-0005-0000-0000-000003000000}"/>
    <cellStyle name="쉼표 [0] 2 2 3" xfId="25" xr:uid="{00000000-0005-0000-0000-000004000000}"/>
    <cellStyle name="쉼표 [0] 2 3" xfId="5" xr:uid="{00000000-0005-0000-0000-000005000000}"/>
    <cellStyle name="쉼표 [0] 2 3 2" xfId="16" xr:uid="{00000000-0005-0000-0000-000006000000}"/>
    <cellStyle name="쉼표 [0] 2 3 3" xfId="26" xr:uid="{00000000-0005-0000-0000-000007000000}"/>
    <cellStyle name="쉼표 [0] 2 4" xfId="9" xr:uid="{00000000-0005-0000-0000-000008000000}"/>
    <cellStyle name="쉼표 [0] 2 4 2" xfId="20" xr:uid="{00000000-0005-0000-0000-000009000000}"/>
    <cellStyle name="쉼표 [0] 2 4 3" xfId="30" xr:uid="{00000000-0005-0000-0000-00000A000000}"/>
    <cellStyle name="쉼표 [0] 2 5" xfId="10" xr:uid="{00000000-0005-0000-0000-00000B000000}"/>
    <cellStyle name="쉼표 [0] 2 5 2" xfId="21" xr:uid="{00000000-0005-0000-0000-00000C000000}"/>
    <cellStyle name="쉼표 [0] 2 5 3" xfId="31" xr:uid="{00000000-0005-0000-0000-00000D000000}"/>
    <cellStyle name="쉼표 [0] 2 6" xfId="11" xr:uid="{00000000-0005-0000-0000-00000E000000}"/>
    <cellStyle name="쉼표 [0] 2 6 2" xfId="22" xr:uid="{00000000-0005-0000-0000-00000F000000}"/>
    <cellStyle name="쉼표 [0] 2 6 3" xfId="32" xr:uid="{00000000-0005-0000-0000-000010000000}"/>
    <cellStyle name="쉼표 [0] 2 7" xfId="12" xr:uid="{00000000-0005-0000-0000-000011000000}"/>
    <cellStyle name="쉼표 [0] 2 7 2" xfId="23" xr:uid="{00000000-0005-0000-0000-000012000000}"/>
    <cellStyle name="쉼표 [0] 2 7 3" xfId="33" xr:uid="{00000000-0005-0000-0000-000013000000}"/>
    <cellStyle name="쉼표 [0] 2 8" xfId="14" xr:uid="{00000000-0005-0000-0000-000014000000}"/>
    <cellStyle name="쉼표 [0] 2 9" xfId="24" xr:uid="{00000000-0005-0000-0000-000015000000}"/>
    <cellStyle name="쉼표 [0] 3" xfId="13" xr:uid="{00000000-0005-0000-0000-000016000000}"/>
    <cellStyle name="쉼표 [0] 5" xfId="7" xr:uid="{00000000-0005-0000-0000-000017000000}"/>
    <cellStyle name="쉼표 [0] 5 2" xfId="18" xr:uid="{00000000-0005-0000-0000-000018000000}"/>
    <cellStyle name="쉼표 [0] 5 3" xfId="28" xr:uid="{00000000-0005-0000-0000-000019000000}"/>
    <cellStyle name="쉼표 [0] 6" xfId="6" xr:uid="{00000000-0005-0000-0000-00001A000000}"/>
    <cellStyle name="쉼표 [0] 6 2" xfId="17" xr:uid="{00000000-0005-0000-0000-00001B000000}"/>
    <cellStyle name="쉼표 [0] 6 3" xfId="27" xr:uid="{00000000-0005-0000-0000-00001C000000}"/>
    <cellStyle name="쉼표 [0] 7" xfId="8" xr:uid="{00000000-0005-0000-0000-00001D000000}"/>
    <cellStyle name="쉼표 [0] 7 2" xfId="19" xr:uid="{00000000-0005-0000-0000-00001E000000}"/>
    <cellStyle name="쉼표 [0] 7 3" xfId="29" xr:uid="{00000000-0005-0000-0000-00001F000000}"/>
    <cellStyle name="표준" xfId="0" builtinId="0" customBuiltin="1"/>
    <cellStyle name="표준 2" xfId="34" xr:uid="{00000000-0005-0000-0000-000021000000}"/>
    <cellStyle name="표준 3" xfId="35" xr:uid="{00000000-0005-0000-0000-000022000000}"/>
    <cellStyle name="표준_06.편입농지조서" xfId="2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44508;&#50672;\D\&#54632;&#54217;&#52380;\&#45824;&#46041;&#49688;&#470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공구 배수통관 산출근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0"/>
  </sheetPr>
  <dimension ref="A1:S74"/>
  <sheetViews>
    <sheetView view="pageBreakPreview" zoomScaleSheetLayoutView="100" workbookViewId="0">
      <selection activeCell="H19" sqref="H19"/>
    </sheetView>
  </sheetViews>
  <sheetFormatPr defaultRowHeight="21" customHeight="1" x14ac:dyDescent="0.15"/>
  <cols>
    <col min="1" max="1" width="8.125" style="1" customWidth="1"/>
    <col min="2" max="2" width="5.625" style="1" customWidth="1"/>
    <col min="3" max="3" width="11.625" style="1" customWidth="1"/>
    <col min="4" max="4" width="16.125" style="1" customWidth="1"/>
    <col min="5" max="5" width="10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0" width="15.625" style="1" customWidth="1"/>
    <col min="11" max="11" width="0" style="1" hidden="1" customWidth="1"/>
    <col min="12" max="12" width="13.75" style="2" hidden="1" customWidth="1"/>
    <col min="13" max="15" width="9" style="1" hidden="1" customWidth="1"/>
    <col min="16" max="16" width="9" style="1"/>
    <col min="17" max="18" width="9.125" style="1" bestFit="1" customWidth="1"/>
    <col min="19" max="19" width="9.25" style="1" bestFit="1" customWidth="1"/>
    <col min="20" max="16384" width="9" style="1"/>
  </cols>
  <sheetData>
    <row r="1" spans="1:18" ht="35.1" customHeight="1" x14ac:dyDescent="0.15">
      <c r="A1" s="95" t="s">
        <v>26</v>
      </c>
      <c r="B1" s="95"/>
      <c r="C1" s="95"/>
      <c r="D1" s="95"/>
      <c r="E1" s="95"/>
      <c r="F1" s="95"/>
      <c r="G1" s="95"/>
      <c r="H1" s="95"/>
      <c r="I1" s="95"/>
      <c r="J1" s="95"/>
    </row>
    <row r="2" spans="1:18" ht="30" customHeight="1" x14ac:dyDescent="0.15">
      <c r="A2" s="96" t="s">
        <v>31</v>
      </c>
      <c r="B2" s="96" t="s">
        <v>32</v>
      </c>
      <c r="C2" s="98" t="s">
        <v>33</v>
      </c>
      <c r="D2" s="98"/>
      <c r="E2" s="99" t="s">
        <v>0</v>
      </c>
      <c r="F2" s="99"/>
      <c r="G2" s="99" t="s">
        <v>34</v>
      </c>
      <c r="H2" s="99"/>
      <c r="I2" s="99" t="s">
        <v>1</v>
      </c>
      <c r="J2" s="99"/>
      <c r="K2" s="100" t="s">
        <v>5</v>
      </c>
      <c r="L2" s="102" t="s">
        <v>6</v>
      </c>
      <c r="M2" s="104" t="s">
        <v>7</v>
      </c>
      <c r="N2" s="104" t="s">
        <v>8</v>
      </c>
      <c r="O2" s="104" t="s">
        <v>9</v>
      </c>
    </row>
    <row r="3" spans="1:18" ht="30" customHeight="1" x14ac:dyDescent="0.15">
      <c r="A3" s="97"/>
      <c r="B3" s="97"/>
      <c r="C3" s="25" t="s">
        <v>2</v>
      </c>
      <c r="D3" s="25" t="s">
        <v>35</v>
      </c>
      <c r="E3" s="26" t="s">
        <v>2</v>
      </c>
      <c r="F3" s="26" t="s">
        <v>35</v>
      </c>
      <c r="G3" s="26" t="s">
        <v>2</v>
      </c>
      <c r="H3" s="26" t="s">
        <v>35</v>
      </c>
      <c r="I3" s="26" t="s">
        <v>2</v>
      </c>
      <c r="J3" s="26" t="s">
        <v>35</v>
      </c>
      <c r="K3" s="101"/>
      <c r="L3" s="103"/>
      <c r="M3" s="105"/>
      <c r="N3" s="105"/>
      <c r="O3" s="105"/>
    </row>
    <row r="4" spans="1:18" ht="27" customHeight="1" x14ac:dyDescent="0.15">
      <c r="A4" s="74" t="s">
        <v>62</v>
      </c>
      <c r="B4" s="74" t="s">
        <v>3</v>
      </c>
      <c r="C4" s="27">
        <f t="shared" ref="C4:C19" si="0">E4+I4+G4</f>
        <v>5</v>
      </c>
      <c r="D4" s="27">
        <f t="shared" ref="D4:D31" si="1">F4+J4+H4</f>
        <v>1436</v>
      </c>
      <c r="E4" s="28">
        <f>COUNTIF(노근지구!$P$5:$P$23,$P4)</f>
        <v>0</v>
      </c>
      <c r="F4" s="28">
        <f>SUMIF(노근지구!$P$4:$P$23,$P4,노근지구!$G$4:$G$23)</f>
        <v>0</v>
      </c>
      <c r="G4" s="28">
        <f>COUNTIF(노근지구!$P$4:$P$23,$Q4)</f>
        <v>0</v>
      </c>
      <c r="H4" s="28">
        <f>SUMIF(노근지구!$P$4:$P$23,$Q4,노근지구!$G$4:$G$23)</f>
        <v>0</v>
      </c>
      <c r="I4" s="28">
        <f>COUNTIF(노근지구!$P$4:$P$23,$R4)</f>
        <v>5</v>
      </c>
      <c r="J4" s="28">
        <f>SUMIF(노근지구!$P$4:$P$23,$R4,노근지구!$G$4:$G$23)</f>
        <v>1436</v>
      </c>
      <c r="K4" s="4" t="str">
        <f t="shared" ref="K4:K5" si="2">IF(L4=D4,"O.k!!","NG!!")</f>
        <v>O.k!!</v>
      </c>
      <c r="L4" s="5">
        <f>SUMIF(노근지구!$E$5:$E$23,A4,노근지구!$G$5:$G$23)</f>
        <v>1436</v>
      </c>
      <c r="M4" s="6" t="e">
        <f>SUMIF(#REF!,A4,#REF!)</f>
        <v>#REF!</v>
      </c>
      <c r="N4" s="6" t="e">
        <f>SUMIF(#REF!,A4,#REF!)</f>
        <v>#REF!</v>
      </c>
      <c r="O4" s="6" t="e">
        <f>IF((SUM(M4+N4)=D4),"O.k!!","NG!!")</f>
        <v>#REF!</v>
      </c>
      <c r="P4" s="1" t="s">
        <v>211</v>
      </c>
      <c r="Q4" s="1" t="s">
        <v>212</v>
      </c>
      <c r="R4" s="1" t="s">
        <v>213</v>
      </c>
    </row>
    <row r="5" spans="1:18" ht="27" customHeight="1" x14ac:dyDescent="0.15">
      <c r="A5" s="74" t="s">
        <v>37</v>
      </c>
      <c r="B5" s="74" t="s">
        <v>3</v>
      </c>
      <c r="C5" s="27">
        <f t="shared" si="0"/>
        <v>1</v>
      </c>
      <c r="D5" s="27">
        <f t="shared" si="1"/>
        <v>391</v>
      </c>
      <c r="E5" s="28">
        <f>COUNTIF(노근지구!$P$5:$P$23,$P5)</f>
        <v>0</v>
      </c>
      <c r="F5" s="28">
        <f>SUMIF(노근지구!$P$4:$P$23,$P5,노근지구!$G$4:$G$23)</f>
        <v>0</v>
      </c>
      <c r="G5" s="28">
        <f>COUNTIF(노근지구!$P$4:$P$23,$Q5)</f>
        <v>0</v>
      </c>
      <c r="H5" s="28">
        <f>SUMIF(노근지구!$P$4:$P$23,$Q5,노근지구!$G$4:$G$23)</f>
        <v>0</v>
      </c>
      <c r="I5" s="28">
        <f>COUNTIF(노근지구!$P$4:$P$23,$R5)</f>
        <v>1</v>
      </c>
      <c r="J5" s="28">
        <f>SUMIF(노근지구!$P$4:$P$23,$R5,노근지구!$G$4:$G$23)</f>
        <v>391</v>
      </c>
      <c r="K5" s="4" t="str">
        <f t="shared" si="2"/>
        <v>O.k!!</v>
      </c>
      <c r="L5" s="5">
        <f>SUMIF(노근지구!$E$5:$E$23,A5,노근지구!$G$5:$G$23)</f>
        <v>391</v>
      </c>
      <c r="M5" s="6" t="e">
        <f>SUMIF(#REF!,A5,#REF!)</f>
        <v>#REF!</v>
      </c>
      <c r="N5" s="6" t="e">
        <f>SUMIF(#REF!,A5,#REF!)</f>
        <v>#REF!</v>
      </c>
      <c r="O5" s="6" t="e">
        <f>IF((SUM(M5+N5)=D5),"O.k!!","NG!!")</f>
        <v>#REF!</v>
      </c>
      <c r="P5" s="75" t="s">
        <v>130</v>
      </c>
      <c r="Q5" s="75" t="s">
        <v>131</v>
      </c>
      <c r="R5" s="1" t="s">
        <v>132</v>
      </c>
    </row>
    <row r="6" spans="1:18" ht="27" hidden="1" customHeight="1" x14ac:dyDescent="0.15">
      <c r="A6" s="74" t="s">
        <v>107</v>
      </c>
      <c r="B6" s="74" t="s">
        <v>3</v>
      </c>
      <c r="C6" s="27">
        <f t="shared" si="0"/>
        <v>0</v>
      </c>
      <c r="D6" s="27">
        <f t="shared" si="1"/>
        <v>0</v>
      </c>
      <c r="E6" s="28">
        <f>COUNTIF(노근지구!$P$5:$P$23,$P6)</f>
        <v>0</v>
      </c>
      <c r="F6" s="28">
        <f>SUMIF(노근지구!$P$4:$P$23,$P6,노근지구!$G$4:$G$23)</f>
        <v>0</v>
      </c>
      <c r="G6" s="28">
        <f>COUNTIF(노근지구!$P$4:$P$23,$Q6)</f>
        <v>0</v>
      </c>
      <c r="H6" s="28">
        <f>SUMIF(노근지구!$P$4:$P$23,$Q6,노근지구!$G$4:$G$23)</f>
        <v>0</v>
      </c>
      <c r="I6" s="28">
        <f>COUNTIF(노근지구!$P$4:$P$23,$R6)</f>
        <v>0</v>
      </c>
      <c r="J6" s="28">
        <f>SUMIF(노근지구!$P$4:$P$23,$R6,노근지구!$G$4:$G$23)</f>
        <v>0</v>
      </c>
      <c r="K6" s="4"/>
      <c r="L6" s="5"/>
      <c r="M6" s="6"/>
      <c r="N6" s="6"/>
      <c r="O6" s="6"/>
      <c r="P6" s="75" t="s">
        <v>133</v>
      </c>
      <c r="Q6" s="75" t="s">
        <v>134</v>
      </c>
      <c r="R6" s="1" t="s">
        <v>135</v>
      </c>
    </row>
    <row r="7" spans="1:18" ht="27" hidden="1" customHeight="1" x14ac:dyDescent="0.15">
      <c r="A7" s="74" t="s">
        <v>108</v>
      </c>
      <c r="B7" s="74" t="s">
        <v>3</v>
      </c>
      <c r="C7" s="27">
        <f t="shared" si="0"/>
        <v>0</v>
      </c>
      <c r="D7" s="27">
        <f t="shared" si="1"/>
        <v>0</v>
      </c>
      <c r="E7" s="28">
        <f>COUNTIF(노근지구!$P$5:$P$23,$P7)</f>
        <v>0</v>
      </c>
      <c r="F7" s="28">
        <f>SUMIF(노근지구!$P$4:$P$23,$P7,노근지구!$G$4:$G$23)</f>
        <v>0</v>
      </c>
      <c r="G7" s="28">
        <f>COUNTIF(노근지구!$P$4:$P$23,$Q7)</f>
        <v>0</v>
      </c>
      <c r="H7" s="28">
        <f>SUMIF(노근지구!$P$4:$P$23,$Q7,노근지구!$G$4:$G$23)</f>
        <v>0</v>
      </c>
      <c r="I7" s="28">
        <f>COUNTIF(노근지구!$P$4:$P$23,$R7)</f>
        <v>0</v>
      </c>
      <c r="J7" s="28">
        <f>SUMIF(노근지구!$P$4:$P$23,$R7,노근지구!$G$4:$G$23)</f>
        <v>0</v>
      </c>
      <c r="K7" s="4"/>
      <c r="L7" s="5"/>
      <c r="M7" s="6"/>
      <c r="N7" s="6"/>
      <c r="O7" s="6"/>
      <c r="P7" s="75" t="s">
        <v>136</v>
      </c>
      <c r="Q7" s="75" t="s">
        <v>137</v>
      </c>
      <c r="R7" s="1" t="s">
        <v>138</v>
      </c>
    </row>
    <row r="8" spans="1:18" ht="27" hidden="1" customHeight="1" x14ac:dyDescent="0.15">
      <c r="A8" s="74" t="s">
        <v>109</v>
      </c>
      <c r="B8" s="74" t="s">
        <v>3</v>
      </c>
      <c r="C8" s="27">
        <f t="shared" si="0"/>
        <v>0</v>
      </c>
      <c r="D8" s="27">
        <f t="shared" si="1"/>
        <v>0</v>
      </c>
      <c r="E8" s="28">
        <f>COUNTIF(노근지구!$P$5:$P$23,$P8)</f>
        <v>0</v>
      </c>
      <c r="F8" s="28">
        <f>SUMIF(노근지구!$P$4:$P$23,$P8,노근지구!$G$4:$G$23)</f>
        <v>0</v>
      </c>
      <c r="G8" s="28">
        <f>COUNTIF(노근지구!$P$4:$P$23,$Q8)</f>
        <v>0</v>
      </c>
      <c r="H8" s="28">
        <f>SUMIF(노근지구!$P$4:$P$23,$Q8,노근지구!$G$4:$G$23)</f>
        <v>0</v>
      </c>
      <c r="I8" s="28">
        <f>COUNTIF(노근지구!$P$4:$P$23,$R8)</f>
        <v>0</v>
      </c>
      <c r="J8" s="28">
        <f>SUMIF(노근지구!$P$4:$P$23,$R8,노근지구!$G$4:$G$23)</f>
        <v>0</v>
      </c>
      <c r="K8" s="3"/>
      <c r="L8" s="31"/>
      <c r="M8" s="32"/>
      <c r="N8" s="32"/>
      <c r="O8" s="32"/>
      <c r="P8" s="75" t="s">
        <v>139</v>
      </c>
      <c r="Q8" s="75" t="s">
        <v>140</v>
      </c>
      <c r="R8" s="1" t="s">
        <v>141</v>
      </c>
    </row>
    <row r="9" spans="1:18" ht="27" hidden="1" customHeight="1" x14ac:dyDescent="0.15">
      <c r="A9" s="74" t="s">
        <v>110</v>
      </c>
      <c r="B9" s="74" t="s">
        <v>3</v>
      </c>
      <c r="C9" s="27">
        <f t="shared" si="0"/>
        <v>0</v>
      </c>
      <c r="D9" s="27">
        <f t="shared" si="1"/>
        <v>0</v>
      </c>
      <c r="E9" s="28">
        <f>COUNTIF(노근지구!$P$5:$P$23,$P9)</f>
        <v>0</v>
      </c>
      <c r="F9" s="28">
        <f>SUMIF(노근지구!$P$4:$P$23,$P9,노근지구!$G$4:$G$23)</f>
        <v>0</v>
      </c>
      <c r="G9" s="28">
        <f>COUNTIF(노근지구!$P$4:$P$23,$Q9)</f>
        <v>0</v>
      </c>
      <c r="H9" s="28">
        <f>SUMIF(노근지구!$P$4:$P$23,$Q9,노근지구!$G$4:$G$23)</f>
        <v>0</v>
      </c>
      <c r="I9" s="28">
        <f>COUNTIF(노근지구!$P$4:$P$23,$R9)</f>
        <v>0</v>
      </c>
      <c r="J9" s="28">
        <f>SUMIF(노근지구!$P$4:$P$23,$R9,노근지구!$G$4:$G$23)</f>
        <v>0</v>
      </c>
      <c r="K9" s="3"/>
      <c r="L9" s="31"/>
      <c r="M9" s="32"/>
      <c r="N9" s="32"/>
      <c r="O9" s="32"/>
      <c r="P9" s="75" t="s">
        <v>142</v>
      </c>
      <c r="Q9" s="75" t="s">
        <v>143</v>
      </c>
      <c r="R9" s="1" t="s">
        <v>144</v>
      </c>
    </row>
    <row r="10" spans="1:18" ht="27" hidden="1" customHeight="1" x14ac:dyDescent="0.15">
      <c r="A10" s="74" t="s">
        <v>111</v>
      </c>
      <c r="B10" s="74" t="s">
        <v>3</v>
      </c>
      <c r="C10" s="27">
        <f t="shared" si="0"/>
        <v>0</v>
      </c>
      <c r="D10" s="27">
        <f t="shared" si="1"/>
        <v>0</v>
      </c>
      <c r="E10" s="28">
        <f>COUNTIF(노근지구!$P$5:$P$23,$P10)</f>
        <v>0</v>
      </c>
      <c r="F10" s="28">
        <f>SUMIF(노근지구!$P$4:$P$23,$P10,노근지구!$G$4:$G$23)</f>
        <v>0</v>
      </c>
      <c r="G10" s="28">
        <f>COUNTIF(노근지구!$P$4:$P$23,$Q10)</f>
        <v>0</v>
      </c>
      <c r="H10" s="28">
        <f>SUMIF(노근지구!$P$4:$P$23,$Q10,노근지구!$G$4:$G$23)</f>
        <v>0</v>
      </c>
      <c r="I10" s="28">
        <f>COUNTIF(노근지구!$P$4:$P$23,$R10)</f>
        <v>0</v>
      </c>
      <c r="J10" s="28">
        <f>SUMIF(노근지구!$P$4:$P$23,$R10,노근지구!$G$4:$G$23)</f>
        <v>0</v>
      </c>
      <c r="K10" s="3"/>
      <c r="L10" s="31"/>
      <c r="M10" s="32"/>
      <c r="N10" s="32"/>
      <c r="O10" s="32"/>
      <c r="P10" s="75" t="s">
        <v>145</v>
      </c>
      <c r="Q10" s="75" t="s">
        <v>146</v>
      </c>
      <c r="R10" s="1" t="s">
        <v>147</v>
      </c>
    </row>
    <row r="11" spans="1:18" ht="27" customHeight="1" x14ac:dyDescent="0.15">
      <c r="A11" s="74" t="s">
        <v>112</v>
      </c>
      <c r="B11" s="74" t="s">
        <v>3</v>
      </c>
      <c r="C11" s="27">
        <f t="shared" si="0"/>
        <v>1</v>
      </c>
      <c r="D11" s="27">
        <f t="shared" si="1"/>
        <v>19</v>
      </c>
      <c r="E11" s="28">
        <f>COUNTIF(노근지구!$P$5:$P$23,$P11)</f>
        <v>0</v>
      </c>
      <c r="F11" s="28">
        <f>SUMIF(노근지구!$P$4:$P$23,$P11,노근지구!$G$4:$G$23)</f>
        <v>0</v>
      </c>
      <c r="G11" s="28">
        <f>COUNTIF(노근지구!$P$4:$P$23,$Q11)</f>
        <v>1</v>
      </c>
      <c r="H11" s="28">
        <f>SUMIF(노근지구!$P$4:$P$23,$Q11,노근지구!$G$4:$G$23)</f>
        <v>19</v>
      </c>
      <c r="I11" s="28">
        <f>COUNTIF(노근지구!$P$4:$P$23,$R11)</f>
        <v>0</v>
      </c>
      <c r="J11" s="28">
        <f>SUMIF(노근지구!$P$4:$P$23,$R11,노근지구!$G$4:$G$23)</f>
        <v>0</v>
      </c>
      <c r="K11" s="3"/>
      <c r="L11" s="31"/>
      <c r="M11" s="32"/>
      <c r="N11" s="32"/>
      <c r="O11" s="32"/>
      <c r="P11" s="75" t="s">
        <v>148</v>
      </c>
      <c r="Q11" s="75" t="s">
        <v>149</v>
      </c>
      <c r="R11" s="1" t="s">
        <v>150</v>
      </c>
    </row>
    <row r="12" spans="1:18" ht="27" hidden="1" customHeight="1" x14ac:dyDescent="0.15">
      <c r="A12" s="74" t="s">
        <v>113</v>
      </c>
      <c r="B12" s="74" t="s">
        <v>3</v>
      </c>
      <c r="C12" s="27">
        <f t="shared" si="0"/>
        <v>0</v>
      </c>
      <c r="D12" s="27">
        <f t="shared" si="1"/>
        <v>0</v>
      </c>
      <c r="E12" s="28">
        <f>COUNTIF(노근지구!$P$5:$P$23,$P12)</f>
        <v>0</v>
      </c>
      <c r="F12" s="28">
        <f>SUMIF(노근지구!$P$4:$P$23,$P12,노근지구!$G$4:$G$23)</f>
        <v>0</v>
      </c>
      <c r="G12" s="28">
        <f>COUNTIF(노근지구!$P$4:$P$23,$Q12)</f>
        <v>0</v>
      </c>
      <c r="H12" s="28">
        <f>SUMIF(노근지구!$P$4:$P$23,$Q12,노근지구!$G$4:$G$23)</f>
        <v>0</v>
      </c>
      <c r="I12" s="28">
        <f>COUNTIF(노근지구!$P$4:$P$23,$R12)</f>
        <v>0</v>
      </c>
      <c r="J12" s="28">
        <f>SUMIF(노근지구!$P$4:$P$23,$R12,노근지구!$G$4:$G$23)</f>
        <v>0</v>
      </c>
      <c r="K12" s="3"/>
      <c r="L12" s="31"/>
      <c r="M12" s="32"/>
      <c r="N12" s="32"/>
      <c r="O12" s="32"/>
      <c r="P12" s="75" t="s">
        <v>151</v>
      </c>
      <c r="Q12" s="75" t="s">
        <v>152</v>
      </c>
      <c r="R12" s="1" t="s">
        <v>153</v>
      </c>
    </row>
    <row r="13" spans="1:18" ht="27" hidden="1" customHeight="1" x14ac:dyDescent="0.15">
      <c r="A13" s="74" t="s">
        <v>114</v>
      </c>
      <c r="B13" s="74" t="s">
        <v>3</v>
      </c>
      <c r="C13" s="27">
        <f t="shared" si="0"/>
        <v>0</v>
      </c>
      <c r="D13" s="27">
        <f t="shared" si="1"/>
        <v>0</v>
      </c>
      <c r="E13" s="28">
        <f>COUNTIF(노근지구!$P$5:$P$23,$P13)</f>
        <v>0</v>
      </c>
      <c r="F13" s="28">
        <f>SUMIF(노근지구!$P$4:$P$23,$P13,노근지구!$G$4:$G$23)</f>
        <v>0</v>
      </c>
      <c r="G13" s="28">
        <f>COUNTIF(노근지구!$P$4:$P$23,$Q13)</f>
        <v>0</v>
      </c>
      <c r="H13" s="28">
        <f>SUMIF(노근지구!$P$4:$P$23,$Q13,노근지구!$G$4:$G$23)</f>
        <v>0</v>
      </c>
      <c r="I13" s="28">
        <f>COUNTIF(노근지구!$P$4:$P$23,$R13)</f>
        <v>0</v>
      </c>
      <c r="J13" s="28">
        <f>SUMIF(노근지구!$P$4:$P$23,$R13,노근지구!$G$4:$G$23)</f>
        <v>0</v>
      </c>
      <c r="K13" s="3"/>
      <c r="L13" s="31"/>
      <c r="M13" s="32"/>
      <c r="N13" s="32"/>
      <c r="O13" s="32"/>
      <c r="P13" s="75" t="s">
        <v>154</v>
      </c>
      <c r="Q13" s="75" t="s">
        <v>155</v>
      </c>
      <c r="R13" s="1" t="s">
        <v>156</v>
      </c>
    </row>
    <row r="14" spans="1:18" ht="27" hidden="1" customHeight="1" x14ac:dyDescent="0.15">
      <c r="A14" s="74" t="s">
        <v>115</v>
      </c>
      <c r="B14" s="74" t="s">
        <v>3</v>
      </c>
      <c r="C14" s="27">
        <f t="shared" si="0"/>
        <v>0</v>
      </c>
      <c r="D14" s="27">
        <f t="shared" si="1"/>
        <v>0</v>
      </c>
      <c r="E14" s="28">
        <f>COUNTIF(노근지구!$P$5:$P$23,$P14)</f>
        <v>0</v>
      </c>
      <c r="F14" s="28">
        <f>SUMIF(노근지구!$P$4:$P$23,$P14,노근지구!$G$4:$G$23)</f>
        <v>0</v>
      </c>
      <c r="G14" s="28">
        <f>COUNTIF(노근지구!$P$4:$P$23,$Q14)</f>
        <v>0</v>
      </c>
      <c r="H14" s="28">
        <f>SUMIF(노근지구!$P$4:$P$23,$Q14,노근지구!$G$4:$G$23)</f>
        <v>0</v>
      </c>
      <c r="I14" s="28">
        <f>COUNTIF(노근지구!$P$4:$P$23,$R14)</f>
        <v>0</v>
      </c>
      <c r="J14" s="28">
        <f>SUMIF(노근지구!$P$4:$P$23,$R14,노근지구!$G$4:$G$23)</f>
        <v>0</v>
      </c>
      <c r="K14" s="3"/>
      <c r="L14" s="31"/>
      <c r="M14" s="32"/>
      <c r="N14" s="32"/>
      <c r="O14" s="32"/>
      <c r="P14" s="75" t="s">
        <v>157</v>
      </c>
      <c r="Q14" s="75" t="s">
        <v>158</v>
      </c>
      <c r="R14" s="1" t="s">
        <v>159</v>
      </c>
    </row>
    <row r="15" spans="1:18" ht="27" hidden="1" customHeight="1" x14ac:dyDescent="0.15">
      <c r="A15" s="74" t="s">
        <v>116</v>
      </c>
      <c r="B15" s="74" t="s">
        <v>3</v>
      </c>
      <c r="C15" s="27">
        <f t="shared" si="0"/>
        <v>0</v>
      </c>
      <c r="D15" s="27">
        <f t="shared" si="1"/>
        <v>0</v>
      </c>
      <c r="E15" s="28">
        <f>COUNTIF(노근지구!$P$5:$P$23,$P15)</f>
        <v>0</v>
      </c>
      <c r="F15" s="28">
        <f>SUMIF(노근지구!$P$4:$P$23,$P15,노근지구!$G$4:$G$23)</f>
        <v>0</v>
      </c>
      <c r="G15" s="28">
        <f>COUNTIF(노근지구!$P$4:$P$23,$Q15)</f>
        <v>0</v>
      </c>
      <c r="H15" s="28">
        <f>SUMIF(노근지구!$P$4:$P$23,$Q15,노근지구!$G$4:$G$23)</f>
        <v>0</v>
      </c>
      <c r="I15" s="28">
        <f>COUNTIF(노근지구!$P$4:$P$23,$R15)</f>
        <v>0</v>
      </c>
      <c r="J15" s="28">
        <f>SUMIF(노근지구!$P$4:$P$23,$R15,노근지구!$G$4:$G$23)</f>
        <v>0</v>
      </c>
      <c r="K15" s="3"/>
      <c r="L15" s="31"/>
      <c r="M15" s="32"/>
      <c r="N15" s="32"/>
      <c r="O15" s="32"/>
      <c r="P15" s="75" t="s">
        <v>160</v>
      </c>
      <c r="Q15" s="75" t="s">
        <v>161</v>
      </c>
      <c r="R15" s="1" t="s">
        <v>162</v>
      </c>
    </row>
    <row r="16" spans="1:18" ht="27" hidden="1" customHeight="1" x14ac:dyDescent="0.15">
      <c r="A16" s="71" t="s">
        <v>117</v>
      </c>
      <c r="B16" s="74" t="s">
        <v>3</v>
      </c>
      <c r="C16" s="27">
        <f t="shared" si="0"/>
        <v>0</v>
      </c>
      <c r="D16" s="27">
        <f t="shared" si="1"/>
        <v>0</v>
      </c>
      <c r="E16" s="28">
        <f>COUNTIF(노근지구!$P$5:$P$23,$P16)</f>
        <v>0</v>
      </c>
      <c r="F16" s="28">
        <f>SUMIF(노근지구!$P$4:$P$23,$P16,노근지구!$G$4:$G$23)</f>
        <v>0</v>
      </c>
      <c r="G16" s="28">
        <f>COUNTIF(노근지구!$P$4:$P$23,$Q16)</f>
        <v>0</v>
      </c>
      <c r="H16" s="28">
        <f>SUMIF(노근지구!$P$4:$P$23,$Q16,노근지구!$G$4:$G$23)</f>
        <v>0</v>
      </c>
      <c r="I16" s="28">
        <f>COUNTIF(노근지구!$P$4:$P$23,$R16)</f>
        <v>0</v>
      </c>
      <c r="J16" s="28">
        <f>SUMIF(노근지구!$P$4:$P$23,$R16,노근지구!$G$4:$G$23)</f>
        <v>0</v>
      </c>
      <c r="K16" s="3"/>
      <c r="L16" s="31"/>
      <c r="M16" s="32"/>
      <c r="N16" s="32"/>
      <c r="O16" s="32"/>
      <c r="P16" s="75" t="s">
        <v>163</v>
      </c>
      <c r="Q16" s="75" t="s">
        <v>164</v>
      </c>
      <c r="R16" s="1" t="s">
        <v>165</v>
      </c>
    </row>
    <row r="17" spans="1:19" ht="27" customHeight="1" x14ac:dyDescent="0.15">
      <c r="A17" s="71" t="s">
        <v>118</v>
      </c>
      <c r="B17" s="74" t="s">
        <v>3</v>
      </c>
      <c r="C17" s="27">
        <f t="shared" si="0"/>
        <v>1</v>
      </c>
      <c r="D17" s="27">
        <f t="shared" si="1"/>
        <v>102</v>
      </c>
      <c r="E17" s="28">
        <f>COUNTIF(노근지구!$P$5:$P$23,$P17)</f>
        <v>1</v>
      </c>
      <c r="F17" s="28">
        <f>SUMIF(노근지구!$P$4:$P$23,$P17,노근지구!$G$4:$G$23)</f>
        <v>102</v>
      </c>
      <c r="G17" s="28">
        <f>COUNTIF(노근지구!$P$4:$P$23,$Q17)</f>
        <v>0</v>
      </c>
      <c r="H17" s="28">
        <f>SUMIF(노근지구!$P$4:$P$23,$Q17,노근지구!$G$4:$G$23)</f>
        <v>0</v>
      </c>
      <c r="I17" s="28">
        <f>COUNTIF(노근지구!$P$4:$P$23,$R17)</f>
        <v>0</v>
      </c>
      <c r="J17" s="28">
        <f>SUMIF(노근지구!$P$4:$P$23,$R17,노근지구!$G$4:$G$23)</f>
        <v>0</v>
      </c>
      <c r="K17" s="3"/>
      <c r="L17" s="31"/>
      <c r="M17" s="32"/>
      <c r="N17" s="32"/>
      <c r="O17" s="32"/>
      <c r="P17" s="75" t="s">
        <v>166</v>
      </c>
      <c r="Q17" s="75" t="s">
        <v>167</v>
      </c>
      <c r="R17" s="1" t="s">
        <v>168</v>
      </c>
    </row>
    <row r="18" spans="1:19" ht="27" hidden="1" customHeight="1" x14ac:dyDescent="0.15">
      <c r="A18" s="71" t="s">
        <v>119</v>
      </c>
      <c r="B18" s="74" t="s">
        <v>3</v>
      </c>
      <c r="C18" s="27">
        <f t="shared" si="0"/>
        <v>0</v>
      </c>
      <c r="D18" s="27">
        <f t="shared" si="1"/>
        <v>0</v>
      </c>
      <c r="E18" s="28">
        <f>COUNTIF(노근지구!$P$5:$P$23,$P18)</f>
        <v>0</v>
      </c>
      <c r="F18" s="28">
        <f>SUMIF(노근지구!$P$4:$P$23,$P18,노근지구!$G$4:$G$23)</f>
        <v>0</v>
      </c>
      <c r="G18" s="28">
        <f>COUNTIF(노근지구!$P$4:$P$23,$Q18)</f>
        <v>0</v>
      </c>
      <c r="H18" s="28">
        <f>SUMIF(노근지구!$P$4:$P$23,$Q18,노근지구!$G$4:$G$23)</f>
        <v>0</v>
      </c>
      <c r="I18" s="28">
        <f>COUNTIF(노근지구!$P$4:$P$23,$R18)</f>
        <v>0</v>
      </c>
      <c r="J18" s="28">
        <f>SUMIF(노근지구!$P$4:$P$23,$R18,노근지구!$G$4:$G$23)</f>
        <v>0</v>
      </c>
      <c r="K18" s="3"/>
      <c r="L18" s="31"/>
      <c r="M18" s="32"/>
      <c r="N18" s="32"/>
      <c r="O18" s="32"/>
      <c r="P18" s="75" t="s">
        <v>169</v>
      </c>
      <c r="Q18" s="75" t="s">
        <v>170</v>
      </c>
      <c r="R18" s="1" t="s">
        <v>171</v>
      </c>
    </row>
    <row r="19" spans="1:19" ht="27" customHeight="1" x14ac:dyDescent="0.15">
      <c r="A19" s="71" t="s">
        <v>41</v>
      </c>
      <c r="B19" s="74" t="s">
        <v>3</v>
      </c>
      <c r="C19" s="27">
        <f t="shared" si="0"/>
        <v>2</v>
      </c>
      <c r="D19" s="27">
        <f t="shared" si="1"/>
        <v>341</v>
      </c>
      <c r="E19" s="28">
        <f>COUNTIF(노근지구!$P$5:$P$23,$P19)</f>
        <v>1</v>
      </c>
      <c r="F19" s="28">
        <f>SUMIF(노근지구!$P$4:$P$23,$P19,노근지구!$G$4:$G$23)</f>
        <v>324</v>
      </c>
      <c r="G19" s="28">
        <f>COUNTIF(노근지구!$P$4:$P$23,$Q19)</f>
        <v>0</v>
      </c>
      <c r="H19" s="28">
        <f>SUMIF(노근지구!$P$4:$P$23,$Q19,노근지구!$G$4:$G$23)</f>
        <v>0</v>
      </c>
      <c r="I19" s="28">
        <f>COUNTIF(노근지구!$P$4:$P$23,$R19)</f>
        <v>1</v>
      </c>
      <c r="J19" s="28">
        <f>SUMIF(노근지구!$P$4:$P$23,$R19,노근지구!$G$4:$G$23)</f>
        <v>17</v>
      </c>
      <c r="K19" s="3"/>
      <c r="L19" s="31"/>
      <c r="M19" s="32"/>
      <c r="N19" s="32"/>
      <c r="O19" s="32"/>
      <c r="P19" s="75" t="s">
        <v>172</v>
      </c>
      <c r="Q19" s="75" t="s">
        <v>173</v>
      </c>
      <c r="R19" s="1" t="s">
        <v>174</v>
      </c>
    </row>
    <row r="20" spans="1:19" ht="27" customHeight="1" x14ac:dyDescent="0.15">
      <c r="A20" s="71" t="s">
        <v>120</v>
      </c>
      <c r="B20" s="74" t="s">
        <v>3</v>
      </c>
      <c r="C20" s="27">
        <f t="shared" ref="C20:C31" si="3">E20+I20+G20</f>
        <v>7</v>
      </c>
      <c r="D20" s="27">
        <f t="shared" si="1"/>
        <v>5716</v>
      </c>
      <c r="E20" s="28">
        <f>COUNTIF(노근지구!$P$5:$P$23,$P20)</f>
        <v>2</v>
      </c>
      <c r="F20" s="28">
        <f>SUMIF(노근지구!$P$4:$P$23,$P20,노근지구!$G$4:$G$23)</f>
        <v>3907</v>
      </c>
      <c r="G20" s="28">
        <f>COUNTIF(노근지구!$P$4:$P$23,$Q20)</f>
        <v>0</v>
      </c>
      <c r="H20" s="28">
        <f>SUMIF(노근지구!$P$4:$P$23,$Q20,노근지구!$G$4:$G$23)</f>
        <v>0</v>
      </c>
      <c r="I20" s="28">
        <f>COUNTIF(노근지구!$P$4:$P$23,$R20)</f>
        <v>5</v>
      </c>
      <c r="J20" s="28">
        <f>SUMIF(노근지구!$P$4:$P$23,$R20,노근지구!$G$4:$G$23)</f>
        <v>1809</v>
      </c>
      <c r="K20" s="3"/>
      <c r="L20" s="31"/>
      <c r="M20" s="32"/>
      <c r="N20" s="32"/>
      <c r="O20" s="32"/>
      <c r="P20" s="75" t="s">
        <v>175</v>
      </c>
      <c r="Q20" s="75" t="s">
        <v>176</v>
      </c>
      <c r="R20" s="1" t="s">
        <v>177</v>
      </c>
    </row>
    <row r="21" spans="1:19" ht="27" customHeight="1" x14ac:dyDescent="0.15">
      <c r="A21" s="71" t="s">
        <v>36</v>
      </c>
      <c r="B21" s="74" t="s">
        <v>3</v>
      </c>
      <c r="C21" s="27">
        <f t="shared" si="3"/>
        <v>3</v>
      </c>
      <c r="D21" s="27">
        <f t="shared" si="1"/>
        <v>1209</v>
      </c>
      <c r="E21" s="28">
        <f>COUNTIF(노근지구!$P$5:$P$23,$P21)</f>
        <v>2</v>
      </c>
      <c r="F21" s="28">
        <f>SUMIF(노근지구!$P$4:$P$23,$P21,노근지구!$G$4:$G$23)</f>
        <v>882</v>
      </c>
      <c r="G21" s="28">
        <f>COUNTIF(노근지구!$P$4:$P$23,$Q21)</f>
        <v>0</v>
      </c>
      <c r="H21" s="28">
        <f>SUMIF(노근지구!$P$4:$P$23,$Q21,노근지구!$G$4:$G$23)</f>
        <v>0</v>
      </c>
      <c r="I21" s="28">
        <f>COUNTIF(노근지구!$P$4:$P$23,$R21)</f>
        <v>1</v>
      </c>
      <c r="J21" s="28">
        <f>SUMIF(노근지구!$P$4:$P$23,$R21,노근지구!$G$4:$G$23)</f>
        <v>327</v>
      </c>
      <c r="K21" s="3"/>
      <c r="L21" s="31"/>
      <c r="M21" s="32"/>
      <c r="N21" s="32"/>
      <c r="O21" s="32"/>
      <c r="P21" s="75" t="s">
        <v>178</v>
      </c>
      <c r="Q21" s="75" t="s">
        <v>179</v>
      </c>
      <c r="R21" s="1" t="s">
        <v>180</v>
      </c>
    </row>
    <row r="22" spans="1:19" ht="27" hidden="1" customHeight="1" x14ac:dyDescent="0.15">
      <c r="A22" s="71" t="s">
        <v>121</v>
      </c>
      <c r="B22" s="74" t="s">
        <v>3</v>
      </c>
      <c r="C22" s="27">
        <f t="shared" si="3"/>
        <v>0</v>
      </c>
      <c r="D22" s="27">
        <f t="shared" si="1"/>
        <v>0</v>
      </c>
      <c r="E22" s="28">
        <f>COUNTIF(노근지구!$P$5:$P$23,$P22)</f>
        <v>0</v>
      </c>
      <c r="F22" s="28">
        <f>SUMIF(노근지구!$P$4:$P$23,$P22,노근지구!$G$4:$G$23)</f>
        <v>0</v>
      </c>
      <c r="G22" s="28">
        <f>COUNTIF(노근지구!$P$4:$P$23,$P22)</f>
        <v>0</v>
      </c>
      <c r="H22" s="28">
        <f>SUMIF(노근지구!$P$4:$P$23,$Q22,노근지구!$G$4:$G$23)</f>
        <v>0</v>
      </c>
      <c r="I22" s="28">
        <f>COUNTIF(노근지구!$P$4:$P$23,$R22)</f>
        <v>0</v>
      </c>
      <c r="J22" s="28">
        <f>SUMIF(노근지구!$P$4:$P$23,$R22,노근지구!$G$4:$G$23)</f>
        <v>0</v>
      </c>
      <c r="K22" s="3"/>
      <c r="L22" s="31"/>
      <c r="M22" s="32"/>
      <c r="N22" s="32"/>
      <c r="O22" s="32"/>
      <c r="P22" s="75" t="s">
        <v>181</v>
      </c>
      <c r="Q22" s="75" t="s">
        <v>182</v>
      </c>
      <c r="R22" s="1" t="s">
        <v>183</v>
      </c>
    </row>
    <row r="23" spans="1:19" ht="27" hidden="1" customHeight="1" x14ac:dyDescent="0.15">
      <c r="A23" s="71" t="s">
        <v>122</v>
      </c>
      <c r="B23" s="74" t="s">
        <v>3</v>
      </c>
      <c r="C23" s="27">
        <f t="shared" si="3"/>
        <v>0</v>
      </c>
      <c r="D23" s="27">
        <f t="shared" si="1"/>
        <v>0</v>
      </c>
      <c r="E23" s="28">
        <f>COUNTIF(노근지구!$P$5:$P$23,$P23)</f>
        <v>0</v>
      </c>
      <c r="F23" s="28">
        <f>SUMIF(노근지구!$P$4:$P$23,$P23,노근지구!$G$4:$G$23)</f>
        <v>0</v>
      </c>
      <c r="G23" s="28">
        <f>COUNTIF(노근지구!$P$4:$P$23,$P23)</f>
        <v>0</v>
      </c>
      <c r="H23" s="28">
        <f>SUMIF(노근지구!$P$4:$P$23,$Q23,노근지구!$G$4:$G$23)</f>
        <v>0</v>
      </c>
      <c r="I23" s="28">
        <f>COUNTIF(노근지구!$P$4:$P$23,$R23)</f>
        <v>0</v>
      </c>
      <c r="J23" s="28">
        <f>SUMIF(노근지구!$P$4:$P$23,$R23,노근지구!$G$4:$G$23)</f>
        <v>0</v>
      </c>
      <c r="K23" s="3"/>
      <c r="L23" s="31"/>
      <c r="M23" s="32"/>
      <c r="N23" s="32"/>
      <c r="O23" s="32"/>
      <c r="P23" s="75" t="s">
        <v>184</v>
      </c>
      <c r="Q23" s="75" t="s">
        <v>185</v>
      </c>
      <c r="R23" s="1" t="s">
        <v>186</v>
      </c>
    </row>
    <row r="24" spans="1:19" ht="27" hidden="1" customHeight="1" x14ac:dyDescent="0.15">
      <c r="A24" s="71" t="s">
        <v>123</v>
      </c>
      <c r="B24" s="74" t="s">
        <v>3</v>
      </c>
      <c r="C24" s="27">
        <f t="shared" si="3"/>
        <v>0</v>
      </c>
      <c r="D24" s="27">
        <f t="shared" si="1"/>
        <v>0</v>
      </c>
      <c r="E24" s="28">
        <f>COUNTIF(노근지구!$P$5:$P$23,$P24)</f>
        <v>0</v>
      </c>
      <c r="F24" s="28">
        <f>SUMIF(노근지구!$P$4:$P$23,$P24,노근지구!$G$4:$G$23)</f>
        <v>0</v>
      </c>
      <c r="G24" s="28">
        <f>COUNTIF(노근지구!$P$4:$P$23,$P24)</f>
        <v>0</v>
      </c>
      <c r="H24" s="28">
        <f>SUMIF(노근지구!$P$4:$P$23,$Q24,노근지구!$G$4:$G$23)</f>
        <v>0</v>
      </c>
      <c r="I24" s="28">
        <f>COUNTIF(노근지구!$P$4:$P$23,$R24)</f>
        <v>0</v>
      </c>
      <c r="J24" s="28">
        <f>SUMIF(노근지구!$P$4:$P$23,$R24,노근지구!$G$4:$G$23)</f>
        <v>0</v>
      </c>
      <c r="K24" s="3"/>
      <c r="L24" s="31"/>
      <c r="M24" s="32"/>
      <c r="N24" s="32"/>
      <c r="O24" s="32"/>
      <c r="P24" s="75" t="s">
        <v>187</v>
      </c>
      <c r="Q24" s="75" t="s">
        <v>188</v>
      </c>
      <c r="R24" s="1" t="s">
        <v>189</v>
      </c>
    </row>
    <row r="25" spans="1:19" ht="27" hidden="1" customHeight="1" x14ac:dyDescent="0.15">
      <c r="A25" s="71" t="s">
        <v>92</v>
      </c>
      <c r="B25" s="74" t="s">
        <v>3</v>
      </c>
      <c r="C25" s="27">
        <f t="shared" si="3"/>
        <v>0</v>
      </c>
      <c r="D25" s="27">
        <f t="shared" si="1"/>
        <v>0</v>
      </c>
      <c r="E25" s="28">
        <f>COUNTIF(노근지구!$P$5:$P$23,$P25)</f>
        <v>0</v>
      </c>
      <c r="F25" s="28">
        <f>SUMIF(노근지구!$P$4:$P$23,$P25,노근지구!$G$4:$G$23)</f>
        <v>0</v>
      </c>
      <c r="G25" s="28">
        <f>COUNTIF(노근지구!$P$4:$P$23,$P25)</f>
        <v>0</v>
      </c>
      <c r="H25" s="28">
        <f>SUMIF(노근지구!$P$4:$P$23,$Q25,노근지구!$G$4:$G$23)</f>
        <v>0</v>
      </c>
      <c r="I25" s="28">
        <f>COUNTIF(노근지구!$P$4:$P$23,$R25)</f>
        <v>0</v>
      </c>
      <c r="J25" s="28">
        <f>SUMIF(노근지구!$P$4:$P$23,$R25,노근지구!$G$4:$G$23)</f>
        <v>0</v>
      </c>
      <c r="K25" s="3"/>
      <c r="L25" s="31"/>
      <c r="M25" s="32"/>
      <c r="N25" s="32"/>
      <c r="O25" s="32"/>
      <c r="P25" s="75" t="s">
        <v>190</v>
      </c>
      <c r="Q25" s="75" t="s">
        <v>191</v>
      </c>
      <c r="R25" s="1" t="s">
        <v>192</v>
      </c>
    </row>
    <row r="26" spans="1:19" ht="27" hidden="1" customHeight="1" x14ac:dyDescent="0.15">
      <c r="A26" s="71" t="s">
        <v>124</v>
      </c>
      <c r="B26" s="74" t="s">
        <v>3</v>
      </c>
      <c r="C26" s="27">
        <f t="shared" si="3"/>
        <v>0</v>
      </c>
      <c r="D26" s="27">
        <f t="shared" si="1"/>
        <v>0</v>
      </c>
      <c r="E26" s="28">
        <f>COUNTIF(노근지구!$P$5:$P$23,$P26)</f>
        <v>0</v>
      </c>
      <c r="F26" s="28">
        <f>SUMIF(노근지구!$P$4:$P$23,$P26,노근지구!$G$4:$G$23)</f>
        <v>0</v>
      </c>
      <c r="G26" s="28">
        <f>COUNTIF(노근지구!$P$4:$P$23,$P26)</f>
        <v>0</v>
      </c>
      <c r="H26" s="28">
        <f>SUMIF(노근지구!$P$4:$P$23,$Q26,노근지구!$G$4:$G$23)</f>
        <v>0</v>
      </c>
      <c r="I26" s="28">
        <f>COUNTIF(노근지구!$P$4:$P$23,$R26)</f>
        <v>0</v>
      </c>
      <c r="J26" s="28">
        <f>SUMIF(노근지구!$P$4:$P$23,$R26,노근지구!$G$4:$G$23)</f>
        <v>0</v>
      </c>
      <c r="K26" s="3"/>
      <c r="L26" s="31"/>
      <c r="M26" s="32"/>
      <c r="N26" s="32"/>
      <c r="O26" s="32"/>
      <c r="P26" s="75" t="s">
        <v>193</v>
      </c>
      <c r="Q26" s="75" t="s">
        <v>194</v>
      </c>
      <c r="R26" s="1" t="s">
        <v>195</v>
      </c>
    </row>
    <row r="27" spans="1:19" ht="27" hidden="1" customHeight="1" x14ac:dyDescent="0.15">
      <c r="A27" s="71" t="s">
        <v>125</v>
      </c>
      <c r="B27" s="74" t="s">
        <v>3</v>
      </c>
      <c r="C27" s="27">
        <f t="shared" si="3"/>
        <v>0</v>
      </c>
      <c r="D27" s="27">
        <f t="shared" si="1"/>
        <v>0</v>
      </c>
      <c r="E27" s="28">
        <f>COUNTIF(노근지구!$P$5:$P$23,$P27)</f>
        <v>0</v>
      </c>
      <c r="F27" s="28">
        <f>SUMIF(노근지구!$P$4:$P$23,$P27,노근지구!$G$4:$G$23)</f>
        <v>0</v>
      </c>
      <c r="G27" s="28">
        <f>COUNTIF(노근지구!$P$4:$P$23,$P27)</f>
        <v>0</v>
      </c>
      <c r="H27" s="28">
        <f>SUMIF(노근지구!$P$4:$P$23,$Q27,노근지구!$G$4:$G$23)</f>
        <v>0</v>
      </c>
      <c r="I27" s="28">
        <f>COUNTIF(노근지구!$P$4:$P$23,$R27)</f>
        <v>0</v>
      </c>
      <c r="J27" s="28">
        <f>SUMIF(노근지구!$P$4:$P$23,$R27,노근지구!$G$4:$G$23)</f>
        <v>0</v>
      </c>
      <c r="K27" s="3"/>
      <c r="L27" s="31"/>
      <c r="M27" s="32"/>
      <c r="N27" s="32"/>
      <c r="O27" s="32"/>
      <c r="P27" s="75" t="s">
        <v>196</v>
      </c>
      <c r="Q27" s="75" t="s">
        <v>197</v>
      </c>
      <c r="R27" s="1" t="s">
        <v>198</v>
      </c>
    </row>
    <row r="28" spans="1:19" ht="27" hidden="1" customHeight="1" x14ac:dyDescent="0.15">
      <c r="A28" s="71" t="s">
        <v>126</v>
      </c>
      <c r="B28" s="74" t="s">
        <v>3</v>
      </c>
      <c r="C28" s="27">
        <f t="shared" si="3"/>
        <v>0</v>
      </c>
      <c r="D28" s="27">
        <f t="shared" si="1"/>
        <v>0</v>
      </c>
      <c r="E28" s="28">
        <f>COUNTIF(노근지구!$P$5:$P$23,$P28)</f>
        <v>0</v>
      </c>
      <c r="F28" s="28">
        <f>SUMIF(노근지구!$P$4:$P$23,$P28,노근지구!$G$4:$G$23)</f>
        <v>0</v>
      </c>
      <c r="G28" s="28">
        <f>COUNTIF(노근지구!$P$4:$P$23,$P28)</f>
        <v>0</v>
      </c>
      <c r="H28" s="28">
        <f>SUMIF(노근지구!$P$4:$P$23,$Q28,노근지구!$G$4:$G$23)</f>
        <v>0</v>
      </c>
      <c r="I28" s="28">
        <f>COUNTIF(노근지구!$P$4:$P$23,$R28)</f>
        <v>0</v>
      </c>
      <c r="J28" s="28">
        <f>SUMIF(노근지구!$P$4:$P$23,$R28,노근지구!$G$4:$G$23)</f>
        <v>0</v>
      </c>
      <c r="K28" s="3"/>
      <c r="L28" s="31"/>
      <c r="M28" s="32"/>
      <c r="N28" s="32"/>
      <c r="O28" s="32"/>
      <c r="P28" s="75" t="s">
        <v>199</v>
      </c>
      <c r="Q28" s="75" t="s">
        <v>200</v>
      </c>
      <c r="R28" s="1" t="s">
        <v>201</v>
      </c>
    </row>
    <row r="29" spans="1:19" ht="27" hidden="1" customHeight="1" x14ac:dyDescent="0.15">
      <c r="A29" s="71" t="s">
        <v>127</v>
      </c>
      <c r="B29" s="74" t="s">
        <v>3</v>
      </c>
      <c r="C29" s="27">
        <f t="shared" si="3"/>
        <v>0</v>
      </c>
      <c r="D29" s="27">
        <f t="shared" si="1"/>
        <v>0</v>
      </c>
      <c r="E29" s="28">
        <f>COUNTIF(노근지구!$P$5:$P$23,$P29)</f>
        <v>0</v>
      </c>
      <c r="F29" s="28">
        <f>SUMIF(노근지구!$P$4:$P$23,$P29,노근지구!$G$4:$G$23)</f>
        <v>0</v>
      </c>
      <c r="G29" s="28">
        <f>COUNTIF(노근지구!$P$4:$P$23,$P29)</f>
        <v>0</v>
      </c>
      <c r="H29" s="28">
        <f>SUMIF(노근지구!$P$4:$P$23,$Q29,노근지구!$G$4:$G$23)</f>
        <v>0</v>
      </c>
      <c r="I29" s="28">
        <f>COUNTIF(노근지구!$P$4:$P$23,$R29)</f>
        <v>0</v>
      </c>
      <c r="J29" s="28">
        <f>SUMIF(노근지구!$P$4:$P$23,$R29,노근지구!$G$4:$G$23)</f>
        <v>0</v>
      </c>
      <c r="K29" s="3"/>
      <c r="L29" s="31"/>
      <c r="M29" s="32"/>
      <c r="N29" s="32"/>
      <c r="O29" s="32"/>
      <c r="P29" s="75" t="s">
        <v>202</v>
      </c>
      <c r="Q29" s="75" t="s">
        <v>203</v>
      </c>
      <c r="R29" s="1" t="s">
        <v>204</v>
      </c>
    </row>
    <row r="30" spans="1:19" ht="27" hidden="1" customHeight="1" x14ac:dyDescent="0.15">
      <c r="A30" s="71" t="s">
        <v>128</v>
      </c>
      <c r="B30" s="74" t="s">
        <v>3</v>
      </c>
      <c r="C30" s="27">
        <f t="shared" si="3"/>
        <v>0</v>
      </c>
      <c r="D30" s="27">
        <f t="shared" si="1"/>
        <v>0</v>
      </c>
      <c r="E30" s="28">
        <f>COUNTIF(노근지구!$P$5:$P$23,$P30)</f>
        <v>0</v>
      </c>
      <c r="F30" s="28">
        <f>SUMIF(노근지구!$P$4:$P$23,$P30,노근지구!$G$4:$G$23)</f>
        <v>0</v>
      </c>
      <c r="G30" s="28">
        <f>COUNTIF(노근지구!$P$4:$P$23,$P30)</f>
        <v>0</v>
      </c>
      <c r="H30" s="28">
        <f>SUMIF(노근지구!$P$4:$P$23,$Q30,노근지구!$G$4:$G$23)</f>
        <v>0</v>
      </c>
      <c r="I30" s="28">
        <f>COUNTIF(노근지구!$P$4:$P$23,$R30)</f>
        <v>0</v>
      </c>
      <c r="J30" s="28">
        <f>SUMIF(노근지구!$P$4:$P$23,$R30,노근지구!$G$4:$G$23)</f>
        <v>0</v>
      </c>
      <c r="K30" s="3"/>
      <c r="L30" s="31"/>
      <c r="M30" s="32"/>
      <c r="N30" s="32"/>
      <c r="O30" s="32"/>
      <c r="P30" s="75" t="s">
        <v>205</v>
      </c>
      <c r="Q30" s="75" t="s">
        <v>206</v>
      </c>
      <c r="R30" s="1" t="s">
        <v>207</v>
      </c>
    </row>
    <row r="31" spans="1:19" ht="27" hidden="1" customHeight="1" x14ac:dyDescent="0.15">
      <c r="A31" s="71" t="s">
        <v>129</v>
      </c>
      <c r="B31" s="74" t="s">
        <v>3</v>
      </c>
      <c r="C31" s="27">
        <f t="shared" si="3"/>
        <v>0</v>
      </c>
      <c r="D31" s="27">
        <f t="shared" si="1"/>
        <v>0</v>
      </c>
      <c r="E31" s="28">
        <f>COUNTIF(노근지구!$P$5:$P$23,$P31)</f>
        <v>0</v>
      </c>
      <c r="F31" s="28">
        <f>SUMIF(노근지구!$P$4:$P$23,$P31,노근지구!$G$4:$G$23)</f>
        <v>0</v>
      </c>
      <c r="G31" s="28">
        <f>COUNTIF(노근지구!$P$4:$P$23,$P31)</f>
        <v>0</v>
      </c>
      <c r="H31" s="28">
        <f>SUMIF(노근지구!$P$4:$P$23,$Q31,노근지구!$G$4:$G$23)</f>
        <v>0</v>
      </c>
      <c r="I31" s="28">
        <f>COUNTIF(노근지구!$P$4:$P$23,$R31)</f>
        <v>0</v>
      </c>
      <c r="J31" s="28">
        <f>SUMIF(노근지구!$P$4:$P$23,$R31,노근지구!$G$4:$G$23)</f>
        <v>0</v>
      </c>
      <c r="K31" s="3"/>
      <c r="L31" s="31"/>
      <c r="M31" s="32"/>
      <c r="N31" s="32"/>
      <c r="O31" s="32"/>
      <c r="P31" s="75" t="s">
        <v>208</v>
      </c>
      <c r="Q31" s="75" t="s">
        <v>209</v>
      </c>
      <c r="R31" s="1" t="s">
        <v>210</v>
      </c>
      <c r="S31" s="33">
        <f>I31+G31+E31</f>
        <v>0</v>
      </c>
    </row>
    <row r="32" spans="1:19" s="10" customFormat="1" ht="27.95" customHeight="1" x14ac:dyDescent="0.15">
      <c r="A32" s="93" t="s">
        <v>4</v>
      </c>
      <c r="B32" s="94"/>
      <c r="C32" s="27">
        <f t="shared" ref="C32:J32" si="4">SUM(C4:C31)</f>
        <v>20</v>
      </c>
      <c r="D32" s="27">
        <f t="shared" si="4"/>
        <v>9214</v>
      </c>
      <c r="E32" s="27">
        <f t="shared" si="4"/>
        <v>6</v>
      </c>
      <c r="F32" s="27">
        <f t="shared" si="4"/>
        <v>5215</v>
      </c>
      <c r="G32" s="27">
        <f t="shared" si="4"/>
        <v>1</v>
      </c>
      <c r="H32" s="27">
        <f t="shared" si="4"/>
        <v>19</v>
      </c>
      <c r="I32" s="27">
        <f t="shared" si="4"/>
        <v>13</v>
      </c>
      <c r="J32" s="27">
        <f t="shared" si="4"/>
        <v>3980</v>
      </c>
      <c r="K32" s="7" t="str">
        <f>IF(L32=D32,"O.K!!","N.G!!")</f>
        <v>N.G!!</v>
      </c>
      <c r="L32" s="8">
        <f>SUM(노근지구!G5:G23)</f>
        <v>9195</v>
      </c>
      <c r="M32" s="8" t="e">
        <f>SUM(M5:M7)</f>
        <v>#REF!</v>
      </c>
      <c r="N32" s="8" t="e">
        <f>SUM(N5:N7)</f>
        <v>#REF!</v>
      </c>
      <c r="O32" s="9" t="e">
        <f>IF((SUM(M32+N32)=D32),"O.k!!","NG!!")</f>
        <v>#REF!</v>
      </c>
      <c r="Q32" s="33">
        <f>I32+G32+E32</f>
        <v>20</v>
      </c>
    </row>
    <row r="33" spans="12:12" ht="11.25" x14ac:dyDescent="0.15">
      <c r="L33" s="1"/>
    </row>
    <row r="34" spans="12:12" ht="11.25" x14ac:dyDescent="0.15">
      <c r="L34" s="1"/>
    </row>
    <row r="35" spans="12:12" ht="11.25" x14ac:dyDescent="0.15">
      <c r="L35" s="1"/>
    </row>
    <row r="36" spans="12:12" ht="11.25" x14ac:dyDescent="0.15">
      <c r="L36" s="1"/>
    </row>
    <row r="37" spans="12:12" ht="11.25" x14ac:dyDescent="0.15">
      <c r="L37" s="1"/>
    </row>
    <row r="38" spans="12:12" ht="11.25" x14ac:dyDescent="0.15">
      <c r="L38" s="1"/>
    </row>
    <row r="39" spans="12:12" ht="11.25" x14ac:dyDescent="0.15">
      <c r="L39" s="1"/>
    </row>
    <row r="40" spans="12:12" ht="11.25" x14ac:dyDescent="0.15">
      <c r="L40" s="1"/>
    </row>
    <row r="41" spans="12:12" ht="11.25" x14ac:dyDescent="0.15">
      <c r="L41" s="1"/>
    </row>
    <row r="42" spans="12:12" ht="11.25" x14ac:dyDescent="0.15">
      <c r="L42" s="1"/>
    </row>
    <row r="43" spans="12:12" ht="11.25" x14ac:dyDescent="0.15">
      <c r="L43" s="1"/>
    </row>
    <row r="44" spans="12:12" ht="11.25" x14ac:dyDescent="0.15">
      <c r="L44" s="1"/>
    </row>
    <row r="45" spans="12:12" ht="11.25" x14ac:dyDescent="0.15">
      <c r="L45" s="1"/>
    </row>
    <row r="46" spans="12:12" ht="11.25" x14ac:dyDescent="0.15">
      <c r="L46" s="1"/>
    </row>
    <row r="47" spans="12:12" ht="11.25" x14ac:dyDescent="0.15">
      <c r="L47" s="1"/>
    </row>
    <row r="48" spans="12:12" ht="11.25" x14ac:dyDescent="0.15">
      <c r="L48" s="1"/>
    </row>
    <row r="49" spans="6:12" ht="11.25" x14ac:dyDescent="0.15">
      <c r="L49" s="1"/>
    </row>
    <row r="50" spans="6:12" ht="11.25" x14ac:dyDescent="0.15">
      <c r="L50" s="1"/>
    </row>
    <row r="51" spans="6:12" ht="11.25" x14ac:dyDescent="0.15">
      <c r="F51" s="24"/>
      <c r="L51" s="1"/>
    </row>
    <row r="52" spans="6:12" ht="11.25" x14ac:dyDescent="0.15">
      <c r="L52" s="1"/>
    </row>
    <row r="53" spans="6:12" ht="11.25" x14ac:dyDescent="0.15">
      <c r="L53" s="1"/>
    </row>
    <row r="54" spans="6:12" ht="11.25" x14ac:dyDescent="0.15">
      <c r="L54" s="1"/>
    </row>
    <row r="55" spans="6:12" ht="11.25" x14ac:dyDescent="0.15">
      <c r="L55" s="1"/>
    </row>
    <row r="56" spans="6:12" ht="11.25" x14ac:dyDescent="0.15">
      <c r="L56" s="1"/>
    </row>
    <row r="57" spans="6:12" ht="11.25" x14ac:dyDescent="0.15">
      <c r="L57" s="1"/>
    </row>
    <row r="58" spans="6:12" ht="11.25" x14ac:dyDescent="0.15">
      <c r="L58" s="1"/>
    </row>
    <row r="59" spans="6:12" ht="11.25" x14ac:dyDescent="0.15">
      <c r="L59" s="1"/>
    </row>
    <row r="60" spans="6:12" ht="11.25" x14ac:dyDescent="0.15">
      <c r="L60" s="1"/>
    </row>
    <row r="61" spans="6:12" ht="11.25" x14ac:dyDescent="0.15">
      <c r="L61" s="1"/>
    </row>
    <row r="62" spans="6:12" ht="11.25" x14ac:dyDescent="0.15">
      <c r="L62" s="1"/>
    </row>
    <row r="63" spans="6:12" ht="11.25" x14ac:dyDescent="0.15">
      <c r="L63" s="1"/>
    </row>
    <row r="64" spans="6:12" ht="11.25" x14ac:dyDescent="0.15">
      <c r="L64" s="1"/>
    </row>
    <row r="65" spans="12:12" ht="11.25" x14ac:dyDescent="0.15">
      <c r="L65" s="1"/>
    </row>
    <row r="66" spans="12:12" ht="11.25" x14ac:dyDescent="0.15">
      <c r="L66" s="1"/>
    </row>
    <row r="67" spans="12:12" ht="11.25" x14ac:dyDescent="0.15">
      <c r="L67" s="1"/>
    </row>
    <row r="68" spans="12:12" ht="11.25" x14ac:dyDescent="0.15">
      <c r="L68" s="1"/>
    </row>
    <row r="69" spans="12:12" ht="11.25" x14ac:dyDescent="0.15">
      <c r="L69" s="1"/>
    </row>
    <row r="70" spans="12:12" ht="11.25" x14ac:dyDescent="0.15">
      <c r="L70" s="1"/>
    </row>
    <row r="71" spans="12:12" ht="11.25" x14ac:dyDescent="0.15">
      <c r="L71" s="1"/>
    </row>
    <row r="72" spans="12:12" ht="11.25" x14ac:dyDescent="0.15">
      <c r="L72" s="1"/>
    </row>
    <row r="73" spans="12:12" ht="11.25" x14ac:dyDescent="0.15">
      <c r="L73" s="1"/>
    </row>
    <row r="74" spans="12:12" ht="11.25" x14ac:dyDescent="0.15">
      <c r="L74" s="1"/>
    </row>
  </sheetData>
  <mergeCells count="13">
    <mergeCell ref="K2:K3"/>
    <mergeCell ref="L2:L3"/>
    <mergeCell ref="M2:M3"/>
    <mergeCell ref="N2:N3"/>
    <mergeCell ref="O2:O3"/>
    <mergeCell ref="A32:B32"/>
    <mergeCell ref="A1:J1"/>
    <mergeCell ref="A2:A3"/>
    <mergeCell ref="B2:B3"/>
    <mergeCell ref="C2:D2"/>
    <mergeCell ref="E2:F2"/>
    <mergeCell ref="G2:H2"/>
    <mergeCell ref="I2:J2"/>
  </mergeCells>
  <phoneticPr fontId="6" type="noConversion"/>
  <printOptions horizontalCentered="1"/>
  <pageMargins left="0.98425196850393704" right="0.51181102362204722" top="0.78740157480314965" bottom="0.59055118110236227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A23"/>
  <sheetViews>
    <sheetView view="pageBreakPreview" topLeftCell="B1" zoomScaleNormal="100" zoomScaleSheetLayoutView="100" workbookViewId="0">
      <pane ySplit="3" topLeftCell="A7" activePane="bottomLeft" state="frozen"/>
      <selection activeCell="F20" sqref="F20"/>
      <selection pane="bottomLeft" activeCell="K15" sqref="K15"/>
    </sheetView>
  </sheetViews>
  <sheetFormatPr defaultRowHeight="24.95" customHeight="1" outlineLevelCol="1" x14ac:dyDescent="0.15"/>
  <cols>
    <col min="1" max="1" width="2.875" style="46" customWidth="1"/>
    <col min="2" max="3" width="5.625" style="46" customWidth="1"/>
    <col min="4" max="4" width="7.625" style="46" hidden="1" customWidth="1"/>
    <col min="5" max="5" width="3.375" style="11" customWidth="1"/>
    <col min="6" max="6" width="10.125" style="44" customWidth="1"/>
    <col min="7" max="7" width="8.625" style="12" customWidth="1"/>
    <col min="8" max="8" width="8.625" style="11" hidden="1" customWidth="1"/>
    <col min="9" max="9" width="6.375" style="54" customWidth="1"/>
    <col min="10" max="10" width="24.125" style="13" customWidth="1"/>
    <col min="11" max="11" width="10.125" style="13" customWidth="1"/>
    <col min="12" max="12" width="20.625" style="46" customWidth="1" outlineLevel="1"/>
    <col min="13" max="13" width="11.625" style="46" customWidth="1" outlineLevel="1"/>
    <col min="14" max="14" width="8.625" style="46" customWidth="1" outlineLevel="1"/>
    <col min="15" max="15" width="4.875" style="46" customWidth="1"/>
    <col min="16" max="19" width="8.625" style="46" customWidth="1" outlineLevel="1"/>
    <col min="20" max="20" width="11.625" style="47" customWidth="1"/>
    <col min="21" max="21" width="13.25" style="47" customWidth="1"/>
    <col min="22" max="22" width="9" style="46" customWidth="1"/>
    <col min="23" max="23" width="14.25" style="46" bestFit="1" customWidth="1"/>
    <col min="24" max="24" width="14.25" style="64" customWidth="1"/>
    <col min="25" max="25" width="12.375" style="46" bestFit="1" customWidth="1"/>
    <col min="26" max="26" width="15.75" style="46" customWidth="1"/>
    <col min="27" max="27" width="18.5" style="46" customWidth="1"/>
    <col min="28" max="16384" width="9" style="46"/>
  </cols>
  <sheetData>
    <row r="1" spans="1:27" ht="27" customHeight="1" x14ac:dyDescent="0.15">
      <c r="A1" s="35" t="s">
        <v>25</v>
      </c>
      <c r="B1" s="111" t="s">
        <v>13</v>
      </c>
      <c r="C1" s="114" t="s">
        <v>42</v>
      </c>
      <c r="D1" s="116" t="s">
        <v>43</v>
      </c>
      <c r="E1" s="36" t="s">
        <v>20</v>
      </c>
      <c r="F1" s="41" t="s">
        <v>14</v>
      </c>
      <c r="G1" s="37" t="s">
        <v>21</v>
      </c>
      <c r="H1" s="36"/>
      <c r="I1" s="112" t="s">
        <v>86</v>
      </c>
      <c r="J1" s="113" t="s">
        <v>15</v>
      </c>
      <c r="K1" s="113"/>
      <c r="L1" s="115" t="s">
        <v>27</v>
      </c>
      <c r="M1" s="115"/>
      <c r="N1" s="115"/>
      <c r="O1" s="114" t="s">
        <v>40</v>
      </c>
      <c r="P1" s="107" t="s">
        <v>22</v>
      </c>
      <c r="Q1" s="107" t="s">
        <v>16</v>
      </c>
      <c r="R1" s="109" t="s">
        <v>17</v>
      </c>
      <c r="S1" s="109" t="s">
        <v>23</v>
      </c>
      <c r="T1" s="118" t="s">
        <v>10</v>
      </c>
      <c r="U1" s="118" t="s">
        <v>44</v>
      </c>
      <c r="V1" s="118" t="s">
        <v>95</v>
      </c>
      <c r="W1" s="119" t="s">
        <v>39</v>
      </c>
      <c r="X1" s="119" t="s">
        <v>39</v>
      </c>
    </row>
    <row r="2" spans="1:27" ht="27" customHeight="1" x14ac:dyDescent="0.15">
      <c r="A2" s="38" t="s">
        <v>18</v>
      </c>
      <c r="B2" s="111"/>
      <c r="C2" s="115"/>
      <c r="D2" s="117"/>
      <c r="E2" s="39" t="s">
        <v>24</v>
      </c>
      <c r="F2" s="42" t="s">
        <v>19</v>
      </c>
      <c r="G2" s="40" t="s">
        <v>19</v>
      </c>
      <c r="H2" s="39"/>
      <c r="I2" s="112"/>
      <c r="J2" s="48" t="s">
        <v>11</v>
      </c>
      <c r="K2" s="62" t="s">
        <v>12</v>
      </c>
      <c r="L2" s="48" t="s">
        <v>29</v>
      </c>
      <c r="M2" s="49" t="s">
        <v>30</v>
      </c>
      <c r="N2" s="50" t="s">
        <v>28</v>
      </c>
      <c r="O2" s="115"/>
      <c r="P2" s="108"/>
      <c r="Q2" s="108"/>
      <c r="R2" s="110"/>
      <c r="S2" s="110"/>
      <c r="T2" s="118"/>
      <c r="U2" s="118"/>
      <c r="V2" s="118"/>
      <c r="W2" s="119"/>
      <c r="X2" s="119"/>
    </row>
    <row r="3" spans="1:27" ht="27" customHeight="1" x14ac:dyDescent="0.15">
      <c r="A3" s="106" t="str">
        <f>"합  계 : "&amp;COUNT($A$4:A23)&amp;" 필지"</f>
        <v>합  계 : 20 필지</v>
      </c>
      <c r="B3" s="106"/>
      <c r="C3" s="106"/>
      <c r="D3" s="83"/>
      <c r="E3" s="84"/>
      <c r="F3" s="85">
        <f>SUM(F5:F22)</f>
        <v>45665</v>
      </c>
      <c r="G3" s="85">
        <f>SUM($G$4:G23)</f>
        <v>9214</v>
      </c>
      <c r="H3" s="86">
        <f>SUM($H$4:H23)-8433.93-824.44</f>
        <v>9.9999999988540367E-3</v>
      </c>
      <c r="I3" s="85"/>
      <c r="J3" s="87"/>
      <c r="K3" s="80"/>
      <c r="L3" s="80"/>
      <c r="M3" s="80"/>
      <c r="N3" s="80"/>
      <c r="O3" s="80"/>
      <c r="P3" s="14"/>
      <c r="Q3" s="14"/>
      <c r="R3" s="15"/>
      <c r="S3" s="15"/>
      <c r="W3" s="34">
        <f>SUM($W$4:W23)</f>
        <v>119524710</v>
      </c>
      <c r="X3" s="34">
        <f>SUM($X$4:X23)</f>
        <v>159366280</v>
      </c>
    </row>
    <row r="4" spans="1:27" s="60" customFormat="1" ht="24.95" customHeight="1" x14ac:dyDescent="0.15">
      <c r="A4" s="79">
        <v>1</v>
      </c>
      <c r="B4" s="78" t="s">
        <v>84</v>
      </c>
      <c r="C4" s="16">
        <v>768</v>
      </c>
      <c r="D4" s="76"/>
      <c r="E4" s="29" t="s">
        <v>89</v>
      </c>
      <c r="F4" s="63">
        <v>608</v>
      </c>
      <c r="G4" s="18">
        <v>19</v>
      </c>
      <c r="H4" s="67">
        <v>18.79</v>
      </c>
      <c r="I4" s="53" t="str">
        <f t="shared" ref="I4:I6" si="0">IF(G4=F4,"완전편입","부분편입")</f>
        <v>부분편입</v>
      </c>
      <c r="J4" s="77" t="s">
        <v>92</v>
      </c>
      <c r="K4" s="78" t="s">
        <v>93</v>
      </c>
      <c r="L4" s="78"/>
      <c r="M4" s="78"/>
      <c r="N4" s="78"/>
      <c r="O4" s="78"/>
      <c r="P4" s="89" t="str">
        <f t="shared" ref="P4:P6" si="1">CONCATENATE(E4,Q4)</f>
        <v>대공</v>
      </c>
      <c r="Q4" s="90" t="str">
        <f t="shared" ref="Q4:Q23" si="2">IF(J4="공","공",IF(J4="국","국","사"))</f>
        <v>공</v>
      </c>
      <c r="R4" s="30" t="str">
        <f>IF(F4&gt;=G4,"ok","fffff")</f>
        <v>ok</v>
      </c>
      <c r="S4" s="90"/>
      <c r="T4" s="61">
        <v>20800</v>
      </c>
      <c r="U4" s="61">
        <f>T4*3</f>
        <v>62400</v>
      </c>
      <c r="V4" s="65">
        <f>T4*4</f>
        <v>83200</v>
      </c>
      <c r="W4" s="61">
        <f t="shared" ref="W4:W23" si="3">G4*U4</f>
        <v>1185600</v>
      </c>
      <c r="X4" s="65">
        <f t="shared" ref="X4:X23" si="4">G4*V4</f>
        <v>1580800</v>
      </c>
      <c r="Y4" s="72" t="s">
        <v>106</v>
      </c>
      <c r="Z4" s="73">
        <f>SUMIF($Q$4:$Q$23,"국",$W$4:$W$23)</f>
        <v>57738960</v>
      </c>
      <c r="AA4" s="73">
        <f>SUMIF($Q$4:$Q$23,"국",$X$4:$X$23)</f>
        <v>76985280</v>
      </c>
    </row>
    <row r="5" spans="1:27" ht="24.95" customHeight="1" x14ac:dyDescent="0.15">
      <c r="A5" s="79">
        <v>2</v>
      </c>
      <c r="B5" s="78" t="s">
        <v>84</v>
      </c>
      <c r="C5" s="16" t="s">
        <v>82</v>
      </c>
      <c r="D5" s="16"/>
      <c r="E5" s="19" t="s">
        <v>65</v>
      </c>
      <c r="F5" s="63">
        <v>17890</v>
      </c>
      <c r="G5" s="18">
        <v>363</v>
      </c>
      <c r="H5" s="67">
        <v>362.88</v>
      </c>
      <c r="I5" s="53" t="str">
        <f t="shared" si="0"/>
        <v>부분편입</v>
      </c>
      <c r="J5" s="22" t="s">
        <v>45</v>
      </c>
      <c r="K5" s="22" t="s">
        <v>83</v>
      </c>
      <c r="L5" s="45"/>
      <c r="M5" s="20"/>
      <c r="N5" s="20"/>
      <c r="O5" s="23"/>
      <c r="P5" s="14" t="str">
        <f t="shared" si="1"/>
        <v>천국</v>
      </c>
      <c r="Q5" s="15" t="str">
        <f t="shared" si="2"/>
        <v>국</v>
      </c>
      <c r="R5" s="30" t="str">
        <f>IF(F5&gt;=G5,"ok","fffff")</f>
        <v>ok</v>
      </c>
      <c r="S5" s="15"/>
      <c r="T5" s="58">
        <v>3920</v>
      </c>
      <c r="U5" s="65">
        <f t="shared" ref="U5:U6" si="5">T5*3</f>
        <v>11760</v>
      </c>
      <c r="V5" s="65">
        <f t="shared" ref="V5:V6" si="6">T5*4</f>
        <v>15680</v>
      </c>
      <c r="W5" s="47">
        <f t="shared" si="3"/>
        <v>4268880</v>
      </c>
      <c r="X5" s="65">
        <f t="shared" si="4"/>
        <v>5691840</v>
      </c>
      <c r="Y5" s="72" t="s">
        <v>103</v>
      </c>
      <c r="Z5" s="73">
        <f>SUMIF($Q$4:$Q$23,"공",$W$4:$W$23)</f>
        <v>1185600</v>
      </c>
      <c r="AA5" s="73">
        <f>SUMIF($Q$4:$Q$23,"공",$X$4:$X$23)</f>
        <v>1580800</v>
      </c>
    </row>
    <row r="6" spans="1:27" ht="24.95" customHeight="1" x14ac:dyDescent="0.15">
      <c r="A6" s="79">
        <v>3</v>
      </c>
      <c r="B6" s="78" t="s">
        <v>84</v>
      </c>
      <c r="C6" s="16" t="s">
        <v>81</v>
      </c>
      <c r="D6" s="16"/>
      <c r="E6" s="19" t="s">
        <v>48</v>
      </c>
      <c r="F6" s="43">
        <v>506</v>
      </c>
      <c r="G6" s="17">
        <v>102</v>
      </c>
      <c r="H6" s="68">
        <v>101.77</v>
      </c>
      <c r="I6" s="53" t="str">
        <f t="shared" si="0"/>
        <v>부분편입</v>
      </c>
      <c r="J6" s="22" t="s">
        <v>45</v>
      </c>
      <c r="K6" s="16" t="s">
        <v>73</v>
      </c>
      <c r="L6" s="20"/>
      <c r="M6" s="20"/>
      <c r="N6" s="20"/>
      <c r="O6" s="23"/>
      <c r="P6" s="14" t="str">
        <f t="shared" si="1"/>
        <v>도국</v>
      </c>
      <c r="Q6" s="15" t="str">
        <f t="shared" si="2"/>
        <v>국</v>
      </c>
      <c r="R6" s="30" t="str">
        <f t="shared" ref="R6" si="7">IF(F6&gt;=G6,"ok","fffff")</f>
        <v>ok</v>
      </c>
      <c r="S6" s="15"/>
      <c r="T6" s="58">
        <v>2910</v>
      </c>
      <c r="U6" s="65">
        <f t="shared" si="5"/>
        <v>8730</v>
      </c>
      <c r="V6" s="65">
        <f t="shared" si="6"/>
        <v>11640</v>
      </c>
      <c r="W6" s="56">
        <f t="shared" si="3"/>
        <v>890460</v>
      </c>
      <c r="X6" s="65">
        <f t="shared" si="4"/>
        <v>1187280</v>
      </c>
      <c r="Y6" s="72" t="s">
        <v>104</v>
      </c>
      <c r="Z6" s="73">
        <f>SUMIF($Q$4:$Q$23,"사",$W$4:$W$23)</f>
        <v>60600150</v>
      </c>
      <c r="AA6" s="73">
        <f>SUMIF($Q$4:$Q$23,"사",$X$4:$X$23)</f>
        <v>80800200</v>
      </c>
    </row>
    <row r="7" spans="1:27" ht="24.95" customHeight="1" x14ac:dyDescent="0.15">
      <c r="A7" s="79">
        <v>4</v>
      </c>
      <c r="B7" s="78" t="s">
        <v>84</v>
      </c>
      <c r="C7" s="16" t="s">
        <v>49</v>
      </c>
      <c r="D7" s="16"/>
      <c r="E7" s="19" t="s">
        <v>41</v>
      </c>
      <c r="F7" s="43">
        <v>2053</v>
      </c>
      <c r="G7" s="17">
        <v>324</v>
      </c>
      <c r="H7" s="68">
        <v>324.45999999999998</v>
      </c>
      <c r="I7" s="53" t="str">
        <f>IF(G7=F7,"완전편입","부분편입")</f>
        <v>부분편입</v>
      </c>
      <c r="J7" s="22" t="s">
        <v>88</v>
      </c>
      <c r="K7" s="16" t="s">
        <v>50</v>
      </c>
      <c r="L7" s="20"/>
      <c r="M7" s="20"/>
      <c r="N7" s="20"/>
      <c r="O7" s="23"/>
      <c r="P7" s="14" t="str">
        <f>CONCATENATE(E7,Q7)</f>
        <v>제국</v>
      </c>
      <c r="Q7" s="15" t="str">
        <f>IF(J7="공","공",IF(J7="국","국","사"))</f>
        <v>국</v>
      </c>
      <c r="R7" s="30" t="str">
        <f>IF(F7&gt;=G7,"ok","fffff")</f>
        <v>ok</v>
      </c>
      <c r="S7" s="15"/>
      <c r="T7" s="66">
        <v>2910</v>
      </c>
      <c r="U7" s="65">
        <f>T7*3</f>
        <v>8730</v>
      </c>
      <c r="V7" s="65">
        <f>T7*4</f>
        <v>11640</v>
      </c>
      <c r="W7" s="56">
        <f t="shared" si="3"/>
        <v>2828520</v>
      </c>
      <c r="X7" s="65">
        <f t="shared" si="4"/>
        <v>3771360</v>
      </c>
      <c r="Y7" s="72" t="s">
        <v>105</v>
      </c>
      <c r="Z7" s="73">
        <f>SUM(Z4:Z6)</f>
        <v>119524710</v>
      </c>
      <c r="AA7" s="73">
        <f>SUM(AA4:AA6)</f>
        <v>159366280</v>
      </c>
    </row>
    <row r="8" spans="1:27" ht="24.95" customHeight="1" x14ac:dyDescent="0.15">
      <c r="A8" s="79">
        <v>5</v>
      </c>
      <c r="B8" s="78" t="s">
        <v>84</v>
      </c>
      <c r="C8" s="16" t="s">
        <v>51</v>
      </c>
      <c r="D8" s="16"/>
      <c r="E8" s="19" t="s">
        <v>52</v>
      </c>
      <c r="F8" s="43">
        <v>813</v>
      </c>
      <c r="G8" s="17">
        <v>17</v>
      </c>
      <c r="H8" s="68">
        <v>16.54</v>
      </c>
      <c r="I8" s="53" t="str">
        <f>IF(G8=F8,"완전편입","부분편입")</f>
        <v>부분편입</v>
      </c>
      <c r="J8" s="22" t="s">
        <v>47</v>
      </c>
      <c r="K8" s="16" t="s">
        <v>214</v>
      </c>
      <c r="L8" s="45"/>
      <c r="M8" s="45"/>
      <c r="N8" s="20"/>
      <c r="O8" s="23"/>
      <c r="P8" s="14" t="str">
        <f>CONCATENATE(E8,Q8)</f>
        <v>제사</v>
      </c>
      <c r="Q8" s="15" t="str">
        <f>IF(J8="공","공",IF(J8="국","국","사"))</f>
        <v>사</v>
      </c>
      <c r="R8" s="30" t="str">
        <f>IF(F8&gt;=G8,"ok","fffff")</f>
        <v>ok</v>
      </c>
      <c r="S8" s="55"/>
      <c r="T8" s="70">
        <v>10500</v>
      </c>
      <c r="U8" s="65">
        <f>T8*3</f>
        <v>31500</v>
      </c>
      <c r="V8" s="65">
        <f>T8*4</f>
        <v>42000</v>
      </c>
      <c r="W8" s="56">
        <f t="shared" si="3"/>
        <v>535500</v>
      </c>
      <c r="X8" s="65">
        <f t="shared" si="4"/>
        <v>714000</v>
      </c>
      <c r="Y8" s="59"/>
      <c r="Z8" s="59"/>
    </row>
    <row r="9" spans="1:27" ht="24.95" customHeight="1" x14ac:dyDescent="0.15">
      <c r="A9" s="79">
        <v>6</v>
      </c>
      <c r="B9" s="78" t="s">
        <v>84</v>
      </c>
      <c r="C9" s="16" t="s">
        <v>58</v>
      </c>
      <c r="D9" s="16"/>
      <c r="E9" s="19" t="s">
        <v>59</v>
      </c>
      <c r="F9" s="43">
        <v>873</v>
      </c>
      <c r="G9" s="17">
        <v>124</v>
      </c>
      <c r="H9" s="68">
        <v>123.96</v>
      </c>
      <c r="I9" s="53" t="str">
        <f t="shared" ref="I9:I22" si="8">IF(G9=F9,"완전편입","부분편입")</f>
        <v>부분편입</v>
      </c>
      <c r="J9" s="22" t="s">
        <v>45</v>
      </c>
      <c r="K9" s="16" t="s">
        <v>60</v>
      </c>
      <c r="L9" s="20"/>
      <c r="M9" s="20"/>
      <c r="N9" s="20"/>
      <c r="O9" s="23"/>
      <c r="P9" s="14" t="str">
        <f t="shared" ref="P9:P23" si="9">CONCATENATE(E9,Q9)</f>
        <v>구국</v>
      </c>
      <c r="Q9" s="15" t="str">
        <f t="shared" si="2"/>
        <v>국</v>
      </c>
      <c r="R9" s="30" t="str">
        <f t="shared" ref="R9:R23" si="10">IF(F9&gt;=G9,"ok","fffff")</f>
        <v>ok</v>
      </c>
      <c r="S9" s="15"/>
      <c r="T9" s="47">
        <v>2770</v>
      </c>
      <c r="U9" s="65">
        <f t="shared" ref="U9:U22" si="11">T9*3</f>
        <v>8310</v>
      </c>
      <c r="V9" s="65">
        <f t="shared" ref="V9:V22" si="12">T9*4</f>
        <v>11080</v>
      </c>
      <c r="W9" s="56">
        <f t="shared" si="3"/>
        <v>1030440</v>
      </c>
      <c r="X9" s="65">
        <f t="shared" si="4"/>
        <v>1373920</v>
      </c>
      <c r="Y9" s="59"/>
      <c r="Z9" s="59"/>
    </row>
    <row r="10" spans="1:27" ht="24.95" customHeight="1" x14ac:dyDescent="0.15">
      <c r="A10" s="79">
        <v>7</v>
      </c>
      <c r="B10" s="78" t="s">
        <v>84</v>
      </c>
      <c r="C10" s="16" t="s">
        <v>55</v>
      </c>
      <c r="D10" s="16"/>
      <c r="E10" s="16" t="s">
        <v>36</v>
      </c>
      <c r="F10" s="43">
        <v>1359</v>
      </c>
      <c r="G10" s="17">
        <v>327</v>
      </c>
      <c r="H10" s="68">
        <v>326.8</v>
      </c>
      <c r="I10" s="53" t="str">
        <f t="shared" si="8"/>
        <v>부분편입</v>
      </c>
      <c r="J10" s="22" t="s">
        <v>87</v>
      </c>
      <c r="K10" s="16" t="s">
        <v>53</v>
      </c>
      <c r="L10" s="45"/>
      <c r="M10" s="45"/>
      <c r="N10" s="20"/>
      <c r="O10" s="23"/>
      <c r="P10" s="14" t="str">
        <f t="shared" si="9"/>
        <v>구사</v>
      </c>
      <c r="Q10" s="15" t="str">
        <f t="shared" si="2"/>
        <v>사</v>
      </c>
      <c r="R10" s="30" t="str">
        <f t="shared" si="10"/>
        <v>ok</v>
      </c>
      <c r="S10" s="15"/>
      <c r="T10" s="47">
        <v>2770</v>
      </c>
      <c r="U10" s="65">
        <f t="shared" si="11"/>
        <v>8310</v>
      </c>
      <c r="V10" s="65">
        <f t="shared" si="12"/>
        <v>11080</v>
      </c>
      <c r="W10" s="56">
        <f t="shared" si="3"/>
        <v>2717370</v>
      </c>
      <c r="X10" s="65">
        <f t="shared" si="4"/>
        <v>3623160</v>
      </c>
      <c r="Y10" s="59"/>
      <c r="Z10" s="59"/>
    </row>
    <row r="11" spans="1:27" ht="24.95" customHeight="1" x14ac:dyDescent="0.15">
      <c r="A11" s="79">
        <v>8</v>
      </c>
      <c r="B11" s="78" t="s">
        <v>84</v>
      </c>
      <c r="C11" s="16" t="s">
        <v>56</v>
      </c>
      <c r="D11" s="16"/>
      <c r="E11" s="19" t="s">
        <v>46</v>
      </c>
      <c r="F11" s="43">
        <v>430</v>
      </c>
      <c r="G11" s="17">
        <v>391</v>
      </c>
      <c r="H11" s="68">
        <v>391.26</v>
      </c>
      <c r="I11" s="53" t="str">
        <f t="shared" si="8"/>
        <v>부분편입</v>
      </c>
      <c r="J11" s="22" t="s">
        <v>57</v>
      </c>
      <c r="K11" s="22" t="s">
        <v>215</v>
      </c>
      <c r="L11" s="20"/>
      <c r="M11" s="20"/>
      <c r="N11" s="20"/>
      <c r="O11" s="23"/>
      <c r="P11" s="14" t="str">
        <f t="shared" si="9"/>
        <v>답사</v>
      </c>
      <c r="Q11" s="15" t="str">
        <f t="shared" si="2"/>
        <v>사</v>
      </c>
      <c r="R11" s="30" t="str">
        <f t="shared" si="10"/>
        <v>ok</v>
      </c>
      <c r="S11" s="15"/>
      <c r="T11" s="47">
        <v>8420</v>
      </c>
      <c r="U11" s="65">
        <f t="shared" si="11"/>
        <v>25260</v>
      </c>
      <c r="V11" s="65">
        <f t="shared" si="12"/>
        <v>33680</v>
      </c>
      <c r="W11" s="56">
        <f t="shared" si="3"/>
        <v>9876660</v>
      </c>
      <c r="X11" s="65">
        <f t="shared" si="4"/>
        <v>13168880</v>
      </c>
    </row>
    <row r="12" spans="1:27" ht="24.95" customHeight="1" x14ac:dyDescent="0.15">
      <c r="A12" s="79">
        <v>9</v>
      </c>
      <c r="B12" s="78" t="s">
        <v>84</v>
      </c>
      <c r="C12" s="16" t="s">
        <v>90</v>
      </c>
      <c r="D12" s="16"/>
      <c r="E12" s="19" t="s">
        <v>91</v>
      </c>
      <c r="F12" s="43">
        <v>212</v>
      </c>
      <c r="G12" s="17">
        <v>3</v>
      </c>
      <c r="H12" s="68">
        <v>3.39</v>
      </c>
      <c r="I12" s="53" t="str">
        <f t="shared" si="8"/>
        <v>부분편입</v>
      </c>
      <c r="J12" s="22" t="s">
        <v>94</v>
      </c>
      <c r="K12" s="22" t="s">
        <v>215</v>
      </c>
      <c r="L12" s="20"/>
      <c r="M12" s="20"/>
      <c r="N12" s="20"/>
      <c r="O12" s="23"/>
      <c r="P12" s="14" t="str">
        <f t="shared" si="9"/>
        <v>전사</v>
      </c>
      <c r="Q12" s="15" t="str">
        <f t="shared" si="2"/>
        <v>사</v>
      </c>
      <c r="R12" s="30" t="str">
        <f t="shared" si="10"/>
        <v>ok</v>
      </c>
      <c r="S12" s="15"/>
      <c r="T12" s="61">
        <v>8210</v>
      </c>
      <c r="U12" s="65">
        <f t="shared" si="11"/>
        <v>24630</v>
      </c>
      <c r="V12" s="65">
        <f t="shared" si="12"/>
        <v>32840</v>
      </c>
      <c r="W12" s="61">
        <f t="shared" si="3"/>
        <v>73890</v>
      </c>
      <c r="X12" s="65">
        <f t="shared" si="4"/>
        <v>98520</v>
      </c>
      <c r="Y12" s="57"/>
    </row>
    <row r="13" spans="1:27" s="60" customFormat="1" ht="24.95" customHeight="1" x14ac:dyDescent="0.15">
      <c r="A13" s="79">
        <v>10</v>
      </c>
      <c r="B13" s="78" t="s">
        <v>84</v>
      </c>
      <c r="C13" s="16" t="s">
        <v>63</v>
      </c>
      <c r="D13" s="16"/>
      <c r="E13" s="16" t="s">
        <v>62</v>
      </c>
      <c r="F13" s="43">
        <v>440</v>
      </c>
      <c r="G13" s="17">
        <v>18</v>
      </c>
      <c r="H13" s="68">
        <v>17.57</v>
      </c>
      <c r="I13" s="53" t="str">
        <f t="shared" si="8"/>
        <v>부분편입</v>
      </c>
      <c r="J13" s="22" t="s">
        <v>61</v>
      </c>
      <c r="K13" s="22" t="s">
        <v>215</v>
      </c>
      <c r="L13" s="20"/>
      <c r="M13" s="20"/>
      <c r="N13" s="20"/>
      <c r="O13" s="23"/>
      <c r="P13" s="14" t="str">
        <f t="shared" si="9"/>
        <v>전사</v>
      </c>
      <c r="Q13" s="15" t="str">
        <f t="shared" si="2"/>
        <v>사</v>
      </c>
      <c r="R13" s="30" t="str">
        <f t="shared" si="10"/>
        <v>ok</v>
      </c>
      <c r="S13" s="15"/>
      <c r="T13" s="47">
        <v>8420</v>
      </c>
      <c r="U13" s="65">
        <f t="shared" si="11"/>
        <v>25260</v>
      </c>
      <c r="V13" s="65">
        <f t="shared" si="12"/>
        <v>33680</v>
      </c>
      <c r="W13" s="56">
        <f t="shared" si="3"/>
        <v>454680</v>
      </c>
      <c r="X13" s="65">
        <f t="shared" si="4"/>
        <v>606240</v>
      </c>
    </row>
    <row r="14" spans="1:27" ht="24.95" customHeight="1" x14ac:dyDescent="0.15">
      <c r="A14" s="79">
        <v>11</v>
      </c>
      <c r="B14" s="78" t="s">
        <v>84</v>
      </c>
      <c r="C14" s="16" t="s">
        <v>67</v>
      </c>
      <c r="D14" s="16"/>
      <c r="E14" s="19" t="s">
        <v>68</v>
      </c>
      <c r="F14" s="43">
        <v>1230</v>
      </c>
      <c r="G14" s="17">
        <v>334</v>
      </c>
      <c r="H14" s="68">
        <v>333.76</v>
      </c>
      <c r="I14" s="53" t="str">
        <f t="shared" si="8"/>
        <v>부분편입</v>
      </c>
      <c r="J14" s="22" t="s">
        <v>85</v>
      </c>
      <c r="K14" s="16" t="s">
        <v>216</v>
      </c>
      <c r="L14" s="20" t="s">
        <v>100</v>
      </c>
      <c r="M14" s="20" t="s">
        <v>101</v>
      </c>
      <c r="N14" s="20" t="s">
        <v>102</v>
      </c>
      <c r="O14" s="23"/>
      <c r="P14" s="14" t="str">
        <f t="shared" si="9"/>
        <v>전사</v>
      </c>
      <c r="Q14" s="15" t="str">
        <f t="shared" si="2"/>
        <v>사</v>
      </c>
      <c r="R14" s="30" t="str">
        <f t="shared" si="10"/>
        <v>ok</v>
      </c>
      <c r="S14" s="15"/>
      <c r="T14" s="47">
        <v>8420</v>
      </c>
      <c r="U14" s="65">
        <f t="shared" si="11"/>
        <v>25260</v>
      </c>
      <c r="V14" s="65">
        <f t="shared" si="12"/>
        <v>33680</v>
      </c>
      <c r="W14" s="56">
        <f t="shared" si="3"/>
        <v>8436840</v>
      </c>
      <c r="X14" s="65">
        <f t="shared" si="4"/>
        <v>11249120</v>
      </c>
      <c r="Y14" s="58"/>
      <c r="Z14" s="57"/>
    </row>
    <row r="15" spans="1:27" ht="24.95" customHeight="1" x14ac:dyDescent="0.15">
      <c r="A15" s="79">
        <v>12</v>
      </c>
      <c r="B15" s="78" t="s">
        <v>84</v>
      </c>
      <c r="C15" s="16" t="s">
        <v>64</v>
      </c>
      <c r="D15" s="16"/>
      <c r="E15" s="19" t="s">
        <v>65</v>
      </c>
      <c r="F15" s="43">
        <v>450</v>
      </c>
      <c r="G15" s="17">
        <v>450</v>
      </c>
      <c r="H15" s="68">
        <v>480.21</v>
      </c>
      <c r="I15" s="53" t="str">
        <f t="shared" si="8"/>
        <v>완전편입</v>
      </c>
      <c r="J15" s="22" t="s">
        <v>66</v>
      </c>
      <c r="K15" s="16" t="s">
        <v>217</v>
      </c>
      <c r="L15" s="20"/>
      <c r="M15" s="20"/>
      <c r="N15" s="20"/>
      <c r="O15" s="23"/>
      <c r="P15" s="14" t="str">
        <f t="shared" si="9"/>
        <v>천사</v>
      </c>
      <c r="Q15" s="15" t="str">
        <f t="shared" si="2"/>
        <v>사</v>
      </c>
      <c r="R15" s="30" t="str">
        <f t="shared" si="10"/>
        <v>ok</v>
      </c>
      <c r="S15" s="15"/>
      <c r="T15" s="47">
        <v>2770</v>
      </c>
      <c r="U15" s="65">
        <f t="shared" si="11"/>
        <v>8310</v>
      </c>
      <c r="V15" s="65">
        <f t="shared" si="12"/>
        <v>11080</v>
      </c>
      <c r="W15" s="56">
        <f t="shared" si="3"/>
        <v>3739500</v>
      </c>
      <c r="X15" s="65">
        <f t="shared" si="4"/>
        <v>4986000</v>
      </c>
      <c r="Z15" s="57"/>
    </row>
    <row r="16" spans="1:27" ht="24.95" customHeight="1" x14ac:dyDescent="0.15">
      <c r="A16" s="79">
        <v>13</v>
      </c>
      <c r="B16" s="78" t="s">
        <v>84</v>
      </c>
      <c r="C16" s="16" t="s">
        <v>79</v>
      </c>
      <c r="D16" s="16"/>
      <c r="E16" s="19" t="s">
        <v>36</v>
      </c>
      <c r="F16" s="43">
        <v>7448</v>
      </c>
      <c r="G16" s="17">
        <v>758</v>
      </c>
      <c r="H16" s="68">
        <v>758.46</v>
      </c>
      <c r="I16" s="53" t="str">
        <f t="shared" si="8"/>
        <v>부분편입</v>
      </c>
      <c r="J16" s="22" t="s">
        <v>54</v>
      </c>
      <c r="K16" s="16" t="s">
        <v>80</v>
      </c>
      <c r="L16" s="20"/>
      <c r="M16" s="20"/>
      <c r="N16" s="20"/>
      <c r="O16" s="23"/>
      <c r="P16" s="14" t="str">
        <f t="shared" si="9"/>
        <v>구국</v>
      </c>
      <c r="Q16" s="15" t="str">
        <f t="shared" si="2"/>
        <v>국</v>
      </c>
      <c r="R16" s="30" t="str">
        <f t="shared" si="10"/>
        <v>ok</v>
      </c>
      <c r="S16" s="15"/>
      <c r="T16" s="47">
        <v>2770</v>
      </c>
      <c r="U16" s="65">
        <f t="shared" si="11"/>
        <v>8310</v>
      </c>
      <c r="V16" s="65">
        <f t="shared" si="12"/>
        <v>11080</v>
      </c>
      <c r="W16" s="56">
        <f t="shared" si="3"/>
        <v>6298980</v>
      </c>
      <c r="X16" s="65">
        <f t="shared" si="4"/>
        <v>8398640</v>
      </c>
      <c r="Y16" s="58"/>
      <c r="Z16" s="57"/>
    </row>
    <row r="17" spans="1:26" ht="24.95" customHeight="1" x14ac:dyDescent="0.15">
      <c r="A17" s="79">
        <v>14</v>
      </c>
      <c r="B17" s="78" t="s">
        <v>84</v>
      </c>
      <c r="C17" s="16" t="s">
        <v>69</v>
      </c>
      <c r="D17" s="16"/>
      <c r="E17" s="19" t="s">
        <v>65</v>
      </c>
      <c r="F17" s="43">
        <v>350</v>
      </c>
      <c r="G17" s="17">
        <v>350</v>
      </c>
      <c r="H17" s="68">
        <v>365.2</v>
      </c>
      <c r="I17" s="53" t="str">
        <f t="shared" si="8"/>
        <v>완전편입</v>
      </c>
      <c r="J17" s="22" t="s">
        <v>70</v>
      </c>
      <c r="K17" s="16" t="s">
        <v>218</v>
      </c>
      <c r="L17" s="20"/>
      <c r="M17" s="20"/>
      <c r="N17" s="20"/>
      <c r="O17" s="23"/>
      <c r="P17" s="14" t="str">
        <f t="shared" si="9"/>
        <v>천사</v>
      </c>
      <c r="Q17" s="15" t="str">
        <f t="shared" si="2"/>
        <v>사</v>
      </c>
      <c r="R17" s="30" t="str">
        <f t="shared" si="10"/>
        <v>ok</v>
      </c>
      <c r="S17" s="15"/>
      <c r="T17" s="47">
        <v>2770</v>
      </c>
      <c r="U17" s="65">
        <f t="shared" si="11"/>
        <v>8310</v>
      </c>
      <c r="V17" s="65">
        <f t="shared" si="12"/>
        <v>11080</v>
      </c>
      <c r="W17" s="56">
        <f t="shared" si="3"/>
        <v>2908500</v>
      </c>
      <c r="X17" s="65">
        <f t="shared" si="4"/>
        <v>3878000</v>
      </c>
      <c r="Z17" s="57"/>
    </row>
    <row r="18" spans="1:26" ht="24.95" customHeight="1" x14ac:dyDescent="0.15">
      <c r="A18" s="79">
        <v>15</v>
      </c>
      <c r="B18" s="78" t="s">
        <v>84</v>
      </c>
      <c r="C18" s="16" t="s">
        <v>71</v>
      </c>
      <c r="D18" s="16"/>
      <c r="E18" s="19" t="s">
        <v>62</v>
      </c>
      <c r="F18" s="43">
        <v>1045</v>
      </c>
      <c r="G18" s="17">
        <v>331</v>
      </c>
      <c r="H18" s="68">
        <v>331.34</v>
      </c>
      <c r="I18" s="53" t="str">
        <f t="shared" si="8"/>
        <v>부분편입</v>
      </c>
      <c r="J18" s="22" t="s">
        <v>72</v>
      </c>
      <c r="K18" s="16" t="s">
        <v>218</v>
      </c>
      <c r="L18" s="21"/>
      <c r="M18" s="20"/>
      <c r="N18" s="20"/>
      <c r="O18" s="23"/>
      <c r="P18" s="14" t="str">
        <f t="shared" si="9"/>
        <v>전사</v>
      </c>
      <c r="Q18" s="15" t="str">
        <f t="shared" si="2"/>
        <v>사</v>
      </c>
      <c r="R18" s="30" t="str">
        <f t="shared" si="10"/>
        <v>ok</v>
      </c>
      <c r="S18" s="15"/>
      <c r="T18" s="47">
        <v>7890</v>
      </c>
      <c r="U18" s="65">
        <f t="shared" si="11"/>
        <v>23670</v>
      </c>
      <c r="V18" s="65">
        <f t="shared" si="12"/>
        <v>31560</v>
      </c>
      <c r="W18" s="56">
        <f t="shared" si="3"/>
        <v>7834770</v>
      </c>
      <c r="X18" s="65">
        <f t="shared" si="4"/>
        <v>10446360</v>
      </c>
      <c r="Z18" s="58"/>
    </row>
    <row r="19" spans="1:26" ht="24.95" customHeight="1" x14ac:dyDescent="0.15">
      <c r="A19" s="79">
        <v>16</v>
      </c>
      <c r="B19" s="78" t="s">
        <v>84</v>
      </c>
      <c r="C19" s="16" t="s">
        <v>77</v>
      </c>
      <c r="D19" s="16"/>
      <c r="E19" s="19" t="s">
        <v>65</v>
      </c>
      <c r="F19" s="43">
        <v>7716</v>
      </c>
      <c r="G19" s="17">
        <v>3544</v>
      </c>
      <c r="H19" s="68">
        <v>3543.84</v>
      </c>
      <c r="I19" s="53" t="str">
        <f t="shared" si="8"/>
        <v>부분편입</v>
      </c>
      <c r="J19" s="22" t="s">
        <v>45</v>
      </c>
      <c r="K19" s="16" t="s">
        <v>78</v>
      </c>
      <c r="L19" s="21"/>
      <c r="M19" s="20"/>
      <c r="N19" s="20"/>
      <c r="O19" s="23"/>
      <c r="P19" s="14" t="str">
        <f t="shared" si="9"/>
        <v>천국</v>
      </c>
      <c r="Q19" s="15" t="str">
        <f t="shared" si="2"/>
        <v>국</v>
      </c>
      <c r="R19" s="30" t="str">
        <f t="shared" si="10"/>
        <v>ok</v>
      </c>
      <c r="S19" s="15"/>
      <c r="T19" s="47">
        <v>3990</v>
      </c>
      <c r="U19" s="65">
        <f t="shared" si="11"/>
        <v>11970</v>
      </c>
      <c r="V19" s="65">
        <f t="shared" si="12"/>
        <v>15960</v>
      </c>
      <c r="W19" s="56">
        <f t="shared" si="3"/>
        <v>42421680</v>
      </c>
      <c r="X19" s="65">
        <f t="shared" si="4"/>
        <v>56562240</v>
      </c>
      <c r="Z19" s="58"/>
    </row>
    <row r="20" spans="1:26" ht="24.95" customHeight="1" x14ac:dyDescent="0.15">
      <c r="A20" s="79">
        <v>17</v>
      </c>
      <c r="B20" s="78" t="s">
        <v>84</v>
      </c>
      <c r="C20" s="16" t="s">
        <v>76</v>
      </c>
      <c r="D20" s="16"/>
      <c r="E20" s="19" t="s">
        <v>38</v>
      </c>
      <c r="F20" s="43">
        <v>413</v>
      </c>
      <c r="G20" s="17">
        <v>413</v>
      </c>
      <c r="H20" s="68">
        <v>412.95</v>
      </c>
      <c r="I20" s="53" t="str">
        <f t="shared" si="8"/>
        <v>완전편입</v>
      </c>
      <c r="J20" s="22" t="s">
        <v>57</v>
      </c>
      <c r="K20" s="16" t="s">
        <v>219</v>
      </c>
      <c r="L20" s="20"/>
      <c r="M20" s="20"/>
      <c r="N20" s="20"/>
      <c r="O20" s="23"/>
      <c r="P20" s="14" t="str">
        <f t="shared" si="9"/>
        <v>천사</v>
      </c>
      <c r="Q20" s="15" t="str">
        <f t="shared" si="2"/>
        <v>사</v>
      </c>
      <c r="R20" s="30" t="str">
        <f t="shared" si="10"/>
        <v>ok</v>
      </c>
      <c r="S20" s="15"/>
      <c r="T20" s="52">
        <v>2220</v>
      </c>
      <c r="U20" s="65">
        <f t="shared" si="11"/>
        <v>6660</v>
      </c>
      <c r="V20" s="65">
        <f t="shared" si="12"/>
        <v>8880</v>
      </c>
      <c r="W20" s="56">
        <f t="shared" si="3"/>
        <v>2750580</v>
      </c>
      <c r="X20" s="65">
        <f t="shared" si="4"/>
        <v>3667440</v>
      </c>
    </row>
    <row r="21" spans="1:26" s="51" customFormat="1" ht="24.95" customHeight="1" x14ac:dyDescent="0.15">
      <c r="A21" s="79">
        <v>18</v>
      </c>
      <c r="B21" s="78" t="s">
        <v>84</v>
      </c>
      <c r="C21" s="16" t="s">
        <v>75</v>
      </c>
      <c r="D21" s="16"/>
      <c r="E21" s="16" t="s">
        <v>68</v>
      </c>
      <c r="F21" s="43">
        <v>1726</v>
      </c>
      <c r="G21" s="17">
        <v>750</v>
      </c>
      <c r="H21" s="68">
        <v>749.52</v>
      </c>
      <c r="I21" s="53" t="str">
        <f t="shared" si="8"/>
        <v>부분편입</v>
      </c>
      <c r="J21" s="22" t="s">
        <v>57</v>
      </c>
      <c r="K21" s="16" t="s">
        <v>215</v>
      </c>
      <c r="L21" s="45"/>
      <c r="M21" s="20"/>
      <c r="N21" s="20"/>
      <c r="O21" s="23"/>
      <c r="P21" s="14" t="str">
        <f t="shared" si="9"/>
        <v>전사</v>
      </c>
      <c r="Q21" s="15" t="str">
        <f t="shared" si="2"/>
        <v>사</v>
      </c>
      <c r="R21" s="30" t="str">
        <f t="shared" si="10"/>
        <v>ok</v>
      </c>
      <c r="S21" s="15"/>
      <c r="T21" s="47">
        <v>7690</v>
      </c>
      <c r="U21" s="65">
        <f t="shared" si="11"/>
        <v>23070</v>
      </c>
      <c r="V21" s="65">
        <f t="shared" si="12"/>
        <v>30760</v>
      </c>
      <c r="W21" s="56">
        <f t="shared" si="3"/>
        <v>17302500</v>
      </c>
      <c r="X21" s="65">
        <f t="shared" si="4"/>
        <v>23070000</v>
      </c>
    </row>
    <row r="22" spans="1:26" ht="24.95" customHeight="1" x14ac:dyDescent="0.15">
      <c r="A22" s="79">
        <v>19</v>
      </c>
      <c r="B22" s="78" t="s">
        <v>84</v>
      </c>
      <c r="C22" s="16" t="s">
        <v>74</v>
      </c>
      <c r="D22" s="16"/>
      <c r="E22" s="16" t="s">
        <v>65</v>
      </c>
      <c r="F22" s="43">
        <v>711</v>
      </c>
      <c r="G22" s="17">
        <v>592</v>
      </c>
      <c r="H22" s="68">
        <v>591.70000000000005</v>
      </c>
      <c r="I22" s="53" t="str">
        <f t="shared" si="8"/>
        <v>부분편입</v>
      </c>
      <c r="J22" s="22" t="s">
        <v>98</v>
      </c>
      <c r="K22" s="16" t="s">
        <v>220</v>
      </c>
      <c r="L22" s="20"/>
      <c r="M22" s="20"/>
      <c r="N22" s="20"/>
      <c r="O22" s="23"/>
      <c r="P22" s="14" t="str">
        <f t="shared" si="9"/>
        <v>천사</v>
      </c>
      <c r="Q22" s="15" t="str">
        <f t="shared" si="2"/>
        <v>사</v>
      </c>
      <c r="R22" s="30" t="str">
        <f t="shared" si="10"/>
        <v>ok</v>
      </c>
      <c r="S22" s="15"/>
      <c r="T22" s="47">
        <v>2220</v>
      </c>
      <c r="U22" s="65">
        <f t="shared" si="11"/>
        <v>6660</v>
      </c>
      <c r="V22" s="65">
        <f t="shared" si="12"/>
        <v>8880</v>
      </c>
      <c r="W22" s="56">
        <f t="shared" si="3"/>
        <v>3942720</v>
      </c>
      <c r="X22" s="65">
        <f t="shared" si="4"/>
        <v>5256960</v>
      </c>
    </row>
    <row r="23" spans="1:26" ht="24.95" customHeight="1" x14ac:dyDescent="0.15">
      <c r="A23" s="79">
        <v>20</v>
      </c>
      <c r="B23" s="78" t="s">
        <v>84</v>
      </c>
      <c r="C23" s="16" t="s">
        <v>96</v>
      </c>
      <c r="D23" s="16"/>
      <c r="E23" s="16" t="s">
        <v>97</v>
      </c>
      <c r="F23" s="43">
        <v>43</v>
      </c>
      <c r="G23" s="17">
        <v>4</v>
      </c>
      <c r="H23" s="68">
        <v>3.98</v>
      </c>
      <c r="I23" s="53" t="str">
        <f t="shared" ref="I23" si="13">IF(G23=F23,"완전편입","부분편입")</f>
        <v>부분편입</v>
      </c>
      <c r="J23" s="22" t="s">
        <v>99</v>
      </c>
      <c r="K23" s="16" t="s">
        <v>220</v>
      </c>
      <c r="L23" s="20"/>
      <c r="M23" s="20"/>
      <c r="N23" s="20"/>
      <c r="O23" s="23"/>
      <c r="P23" s="91" t="str">
        <f t="shared" si="9"/>
        <v>천사</v>
      </c>
      <c r="Q23" s="92" t="str">
        <f t="shared" si="2"/>
        <v>사</v>
      </c>
      <c r="R23" s="30" t="str">
        <f t="shared" si="10"/>
        <v>ok</v>
      </c>
      <c r="S23" s="91"/>
      <c r="T23" s="47">
        <v>2220</v>
      </c>
      <c r="U23" s="69">
        <f t="shared" ref="U23" si="14">T23*3</f>
        <v>6660</v>
      </c>
      <c r="V23" s="69">
        <f t="shared" ref="V23" si="15">T23*4</f>
        <v>8880</v>
      </c>
      <c r="W23" s="69">
        <f t="shared" si="3"/>
        <v>26640</v>
      </c>
      <c r="X23" s="69">
        <f t="shared" si="4"/>
        <v>35520</v>
      </c>
      <c r="Z23" s="58">
        <f>SUM(Z21:Z22)</f>
        <v>0</v>
      </c>
    </row>
  </sheetData>
  <autoFilter ref="A2:AA23" xr:uid="{00000000-0009-0000-0000-000001000000}"/>
  <sortState xmlns:xlrd2="http://schemas.microsoft.com/office/spreadsheetml/2017/richdata2" ref="A7:AB8">
    <sortCondition ref="A7:A8"/>
  </sortState>
  <mergeCells count="17">
    <mergeCell ref="V1:V2"/>
    <mergeCell ref="X1:X2"/>
    <mergeCell ref="W1:W2"/>
    <mergeCell ref="T1:T2"/>
    <mergeCell ref="U1:U2"/>
    <mergeCell ref="A3:C3"/>
    <mergeCell ref="P1:P2"/>
    <mergeCell ref="Q1:Q2"/>
    <mergeCell ref="R1:R2"/>
    <mergeCell ref="S1:S2"/>
    <mergeCell ref="B1:B2"/>
    <mergeCell ref="I1:I2"/>
    <mergeCell ref="J1:K1"/>
    <mergeCell ref="O1:O2"/>
    <mergeCell ref="L1:N1"/>
    <mergeCell ref="C1:C2"/>
    <mergeCell ref="D1:D2"/>
  </mergeCells>
  <phoneticPr fontId="6" type="noConversion"/>
  <printOptions horizontalCentered="1"/>
  <pageMargins left="0.78740157480314965" right="0.59055118110236227" top="0.98425196850393704" bottom="0.59055118110236227" header="0.59055118110236227" footer="0.31496062992125984"/>
  <pageSetup paperSize="9" orientation="portrait" blackAndWhite="1" r:id="rId1"/>
  <headerFooter>
    <oddHeader>&amp;C&amp;"굴림,굵게"&amp;16편 입 용 지 조 서 (전체분)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X23"/>
  <sheetViews>
    <sheetView view="pageBreakPreview" zoomScaleNormal="100" zoomScaleSheetLayoutView="100" workbookViewId="0">
      <pane ySplit="3" topLeftCell="A4" activePane="bottomLeft" state="frozen"/>
      <selection pane="bottomLeft" activeCell="A4" sqref="A4:XFD4"/>
    </sheetView>
  </sheetViews>
  <sheetFormatPr defaultRowHeight="24.95" customHeight="1" outlineLevelCol="1" x14ac:dyDescent="0.15"/>
  <cols>
    <col min="1" max="1" width="2.875" style="82" customWidth="1"/>
    <col min="2" max="3" width="5.625" style="82" customWidth="1"/>
    <col min="4" max="4" width="7.625" style="82" hidden="1" customWidth="1"/>
    <col min="5" max="5" width="3.375" style="11" customWidth="1"/>
    <col min="6" max="6" width="10.125" style="44" customWidth="1"/>
    <col min="7" max="7" width="8.625" style="12" customWidth="1"/>
    <col min="8" max="8" width="8.625" style="11" hidden="1" customWidth="1"/>
    <col min="9" max="9" width="6.375" style="54" customWidth="1"/>
    <col min="10" max="10" width="24.125" style="13" customWidth="1"/>
    <col min="11" max="11" width="10.125" style="13" customWidth="1"/>
    <col min="12" max="12" width="20.625" style="82" customWidth="1" outlineLevel="1"/>
    <col min="13" max="13" width="11.625" style="82" customWidth="1" outlineLevel="1"/>
    <col min="14" max="14" width="8.625" style="82" customWidth="1" outlineLevel="1"/>
    <col min="15" max="15" width="4.875" style="82" customWidth="1"/>
    <col min="16" max="19" width="8.625" style="82" customWidth="1" outlineLevel="1"/>
    <col min="20" max="20" width="11.625" style="81" customWidth="1"/>
    <col min="21" max="21" width="13.25" style="81" customWidth="1"/>
    <col min="22" max="22" width="9" style="82" customWidth="1"/>
    <col min="23" max="23" width="14.25" style="82" bestFit="1" customWidth="1"/>
    <col min="24" max="24" width="14.25" style="82" customWidth="1"/>
    <col min="25" max="16384" width="9" style="82"/>
  </cols>
  <sheetData>
    <row r="1" spans="1:24" ht="27" customHeight="1" x14ac:dyDescent="0.15">
      <c r="A1" s="35" t="s">
        <v>25</v>
      </c>
      <c r="B1" s="111" t="s">
        <v>13</v>
      </c>
      <c r="C1" s="114" t="s">
        <v>42</v>
      </c>
      <c r="D1" s="116" t="s">
        <v>43</v>
      </c>
      <c r="E1" s="36" t="s">
        <v>20</v>
      </c>
      <c r="F1" s="41" t="s">
        <v>14</v>
      </c>
      <c r="G1" s="37" t="s">
        <v>21</v>
      </c>
      <c r="H1" s="36"/>
      <c r="I1" s="112" t="s">
        <v>86</v>
      </c>
      <c r="J1" s="113" t="s">
        <v>15</v>
      </c>
      <c r="K1" s="113"/>
      <c r="L1" s="115" t="s">
        <v>27</v>
      </c>
      <c r="M1" s="115"/>
      <c r="N1" s="115"/>
      <c r="O1" s="114" t="s">
        <v>40</v>
      </c>
      <c r="P1" s="107" t="s">
        <v>22</v>
      </c>
      <c r="Q1" s="107" t="s">
        <v>16</v>
      </c>
      <c r="R1" s="109" t="s">
        <v>17</v>
      </c>
      <c r="S1" s="109" t="s">
        <v>23</v>
      </c>
      <c r="T1" s="118" t="s">
        <v>10</v>
      </c>
      <c r="U1" s="118" t="s">
        <v>44</v>
      </c>
      <c r="V1" s="118" t="s">
        <v>95</v>
      </c>
      <c r="W1" s="119" t="s">
        <v>39</v>
      </c>
      <c r="X1" s="119" t="s">
        <v>39</v>
      </c>
    </row>
    <row r="2" spans="1:24" ht="27" customHeight="1" x14ac:dyDescent="0.15">
      <c r="A2" s="38" t="s">
        <v>18</v>
      </c>
      <c r="B2" s="111"/>
      <c r="C2" s="115"/>
      <c r="D2" s="117"/>
      <c r="E2" s="39" t="s">
        <v>24</v>
      </c>
      <c r="F2" s="42" t="s">
        <v>19</v>
      </c>
      <c r="G2" s="40" t="s">
        <v>19</v>
      </c>
      <c r="H2" s="39"/>
      <c r="I2" s="112"/>
      <c r="J2" s="77" t="s">
        <v>11</v>
      </c>
      <c r="K2" s="78" t="s">
        <v>12</v>
      </c>
      <c r="L2" s="77" t="s">
        <v>29</v>
      </c>
      <c r="M2" s="78" t="s">
        <v>30</v>
      </c>
      <c r="N2" s="79" t="s">
        <v>28</v>
      </c>
      <c r="O2" s="115"/>
      <c r="P2" s="108"/>
      <c r="Q2" s="108"/>
      <c r="R2" s="110"/>
      <c r="S2" s="110"/>
      <c r="T2" s="118"/>
      <c r="U2" s="118"/>
      <c r="V2" s="118"/>
      <c r="W2" s="119"/>
      <c r="X2" s="119"/>
    </row>
    <row r="3" spans="1:24" ht="27" customHeight="1" x14ac:dyDescent="0.15">
      <c r="A3" s="106" t="str">
        <f>"합  계 : "&amp;COUNT($A$4:A23)&amp;" 필지"</f>
        <v>합  계 : 7 필지</v>
      </c>
      <c r="B3" s="106"/>
      <c r="C3" s="106"/>
      <c r="D3" s="83"/>
      <c r="E3" s="84"/>
      <c r="F3" s="85">
        <f>SUM(F5:F22)</f>
        <v>36486</v>
      </c>
      <c r="G3" s="85">
        <f>SUM($G$4:G23)</f>
        <v>5234</v>
      </c>
      <c r="H3" s="86">
        <f>SUM($H$4:H23)-8433.93-824.44</f>
        <v>-4024.2100000000005</v>
      </c>
      <c r="I3" s="85"/>
      <c r="J3" s="87"/>
      <c r="K3" s="80"/>
      <c r="L3" s="80"/>
      <c r="M3" s="80"/>
      <c r="N3" s="80"/>
      <c r="O3" s="80"/>
      <c r="P3" s="14"/>
      <c r="Q3" s="14"/>
      <c r="R3" s="15"/>
      <c r="S3" s="15"/>
      <c r="W3" s="34">
        <f>SUM($W$4:W23)</f>
        <v>0</v>
      </c>
      <c r="X3" s="34">
        <f>SUM($X$4:X23)</f>
        <v>0</v>
      </c>
    </row>
    <row r="4" spans="1:24" ht="24.95" customHeight="1" x14ac:dyDescent="0.15">
      <c r="A4" s="79">
        <v>1</v>
      </c>
      <c r="B4" s="78" t="s">
        <v>84</v>
      </c>
      <c r="C4" s="16">
        <v>768</v>
      </c>
      <c r="D4" s="76"/>
      <c r="E4" s="29" t="s">
        <v>89</v>
      </c>
      <c r="F4" s="63">
        <v>608</v>
      </c>
      <c r="G4" s="18">
        <v>19</v>
      </c>
      <c r="H4" s="67">
        <v>18.79</v>
      </c>
      <c r="I4" s="53" t="str">
        <f t="shared" ref="I4:I6" si="0">IF(G4=F4,"완전편입","부분편입")</f>
        <v>부분편입</v>
      </c>
      <c r="J4" s="77" t="s">
        <v>92</v>
      </c>
      <c r="K4" s="78" t="s">
        <v>93</v>
      </c>
      <c r="L4" s="78"/>
      <c r="M4" s="78"/>
      <c r="N4" s="78"/>
      <c r="O4" s="78"/>
      <c r="P4" s="21" t="str">
        <f t="shared" ref="P4:P6" si="1">CONCATENATE(E4,Q4)</f>
        <v>대공</v>
      </c>
      <c r="Q4" s="21" t="str">
        <f t="shared" ref="Q4:Q10" si="2">IF(J4="공","공",IF(J4="국","국","사"))</f>
        <v>공</v>
      </c>
      <c r="R4" s="30" t="str">
        <f>IF(F4&gt;=G4,"ok","fffff")</f>
        <v>ok</v>
      </c>
      <c r="S4" s="21"/>
      <c r="U4" s="81">
        <f>T4*3</f>
        <v>0</v>
      </c>
      <c r="V4" s="81">
        <f>T4*4</f>
        <v>0</v>
      </c>
      <c r="W4" s="81">
        <f t="shared" ref="W4:W23" si="3">G4*U4</f>
        <v>0</v>
      </c>
      <c r="X4" s="81">
        <f t="shared" ref="X4:X23" si="4">G4*V4</f>
        <v>0</v>
      </c>
    </row>
    <row r="5" spans="1:24" ht="24.95" customHeight="1" x14ac:dyDescent="0.15">
      <c r="A5" s="79">
        <v>2</v>
      </c>
      <c r="B5" s="78" t="s">
        <v>84</v>
      </c>
      <c r="C5" s="16" t="s">
        <v>82</v>
      </c>
      <c r="D5" s="16"/>
      <c r="E5" s="19" t="s">
        <v>65</v>
      </c>
      <c r="F5" s="63">
        <v>17890</v>
      </c>
      <c r="G5" s="18">
        <v>363</v>
      </c>
      <c r="H5" s="67">
        <v>362.88</v>
      </c>
      <c r="I5" s="53" t="str">
        <f t="shared" si="0"/>
        <v>부분편입</v>
      </c>
      <c r="J5" s="22" t="s">
        <v>45</v>
      </c>
      <c r="K5" s="22" t="s">
        <v>83</v>
      </c>
      <c r="L5" s="45"/>
      <c r="M5" s="20"/>
      <c r="N5" s="20"/>
      <c r="O5" s="23"/>
      <c r="P5" s="21" t="str">
        <f t="shared" si="1"/>
        <v>천국</v>
      </c>
      <c r="Q5" s="21" t="str">
        <f t="shared" si="2"/>
        <v>국</v>
      </c>
      <c r="R5" s="30" t="str">
        <f>IF(F5&gt;=G5,"ok","fffff")</f>
        <v>ok</v>
      </c>
      <c r="S5" s="21"/>
      <c r="U5" s="81">
        <f t="shared" ref="U5:U6" si="5">T5*3</f>
        <v>0</v>
      </c>
      <c r="V5" s="81">
        <f t="shared" ref="V5:V6" si="6">T5*4</f>
        <v>0</v>
      </c>
      <c r="W5" s="81">
        <f t="shared" si="3"/>
        <v>0</v>
      </c>
      <c r="X5" s="81">
        <f t="shared" si="4"/>
        <v>0</v>
      </c>
    </row>
    <row r="6" spans="1:24" ht="24.95" customHeight="1" x14ac:dyDescent="0.15">
      <c r="A6" s="79">
        <v>3</v>
      </c>
      <c r="B6" s="78" t="s">
        <v>84</v>
      </c>
      <c r="C6" s="16" t="s">
        <v>81</v>
      </c>
      <c r="D6" s="16"/>
      <c r="E6" s="19" t="s">
        <v>48</v>
      </c>
      <c r="F6" s="43">
        <v>506</v>
      </c>
      <c r="G6" s="17">
        <v>102</v>
      </c>
      <c r="H6" s="68">
        <v>101.77</v>
      </c>
      <c r="I6" s="53" t="str">
        <f t="shared" si="0"/>
        <v>부분편입</v>
      </c>
      <c r="J6" s="22" t="s">
        <v>45</v>
      </c>
      <c r="K6" s="16" t="s">
        <v>73</v>
      </c>
      <c r="L6" s="20"/>
      <c r="M6" s="20"/>
      <c r="N6" s="20"/>
      <c r="O6" s="23"/>
      <c r="P6" s="21" t="str">
        <f t="shared" si="1"/>
        <v>도국</v>
      </c>
      <c r="Q6" s="21" t="str">
        <f t="shared" si="2"/>
        <v>국</v>
      </c>
      <c r="R6" s="30" t="str">
        <f t="shared" ref="R6" si="7">IF(F6&gt;=G6,"ok","fffff")</f>
        <v>ok</v>
      </c>
      <c r="S6" s="21"/>
      <c r="U6" s="81">
        <f t="shared" si="5"/>
        <v>0</v>
      </c>
      <c r="V6" s="81">
        <f t="shared" si="6"/>
        <v>0</v>
      </c>
      <c r="W6" s="81">
        <f t="shared" si="3"/>
        <v>0</v>
      </c>
      <c r="X6" s="81">
        <f t="shared" si="4"/>
        <v>0</v>
      </c>
    </row>
    <row r="7" spans="1:24" ht="24.95" customHeight="1" x14ac:dyDescent="0.15">
      <c r="A7" s="79">
        <v>4</v>
      </c>
      <c r="B7" s="78" t="s">
        <v>84</v>
      </c>
      <c r="C7" s="16" t="s">
        <v>49</v>
      </c>
      <c r="D7" s="16"/>
      <c r="E7" s="19" t="s">
        <v>41</v>
      </c>
      <c r="F7" s="43">
        <v>2053</v>
      </c>
      <c r="G7" s="17">
        <v>324</v>
      </c>
      <c r="H7" s="68">
        <v>324.45999999999998</v>
      </c>
      <c r="I7" s="53" t="str">
        <f>IF(G7=F7,"완전편입","부분편입")</f>
        <v>부분편입</v>
      </c>
      <c r="J7" s="22" t="s">
        <v>54</v>
      </c>
      <c r="K7" s="16" t="s">
        <v>50</v>
      </c>
      <c r="L7" s="20"/>
      <c r="M7" s="20"/>
      <c r="N7" s="20"/>
      <c r="O7" s="23"/>
      <c r="P7" s="21" t="str">
        <f>CONCATENATE(E7,Q7)</f>
        <v>제국</v>
      </c>
      <c r="Q7" s="21" t="str">
        <f>IF(J7="공","공",IF(J7="국","국","사"))</f>
        <v>국</v>
      </c>
      <c r="R7" s="30" t="str">
        <f>IF(F7&gt;=G7,"ok","fffff")</f>
        <v>ok</v>
      </c>
      <c r="S7" s="21"/>
      <c r="U7" s="81">
        <f>T7*3</f>
        <v>0</v>
      </c>
      <c r="V7" s="81">
        <f>T7*4</f>
        <v>0</v>
      </c>
      <c r="W7" s="81">
        <f t="shared" si="3"/>
        <v>0</v>
      </c>
      <c r="X7" s="81">
        <f t="shared" si="4"/>
        <v>0</v>
      </c>
    </row>
    <row r="8" spans="1:24" ht="24.95" customHeight="1" x14ac:dyDescent="0.15">
      <c r="A8" s="79">
        <v>5</v>
      </c>
      <c r="B8" s="78" t="s">
        <v>84</v>
      </c>
      <c r="C8" s="16" t="s">
        <v>58</v>
      </c>
      <c r="D8" s="16"/>
      <c r="E8" s="19" t="s">
        <v>59</v>
      </c>
      <c r="F8" s="43">
        <v>873</v>
      </c>
      <c r="G8" s="17">
        <v>124</v>
      </c>
      <c r="H8" s="68">
        <v>123.96</v>
      </c>
      <c r="I8" s="53" t="str">
        <f t="shared" ref="I8:I10" si="8">IF(G8=F8,"완전편입","부분편입")</f>
        <v>부분편입</v>
      </c>
      <c r="J8" s="22" t="s">
        <v>45</v>
      </c>
      <c r="K8" s="16" t="s">
        <v>60</v>
      </c>
      <c r="L8" s="45"/>
      <c r="M8" s="45"/>
      <c r="N8" s="20"/>
      <c r="O8" s="23"/>
      <c r="P8" s="21" t="str">
        <f>CONCATENATE(E8,Q8)</f>
        <v>구국</v>
      </c>
      <c r="Q8" s="21" t="str">
        <f>IF(J8="공","공",IF(J8="국","국","사"))</f>
        <v>국</v>
      </c>
      <c r="R8" s="30" t="str">
        <f>IF(F8&gt;=G8,"ok","fffff")</f>
        <v>ok</v>
      </c>
      <c r="S8" s="88"/>
      <c r="U8" s="81">
        <f>T8*3</f>
        <v>0</v>
      </c>
      <c r="V8" s="81">
        <f>T8*4</f>
        <v>0</v>
      </c>
      <c r="W8" s="81">
        <f t="shared" si="3"/>
        <v>0</v>
      </c>
      <c r="X8" s="81">
        <f t="shared" si="4"/>
        <v>0</v>
      </c>
    </row>
    <row r="9" spans="1:24" ht="24.95" customHeight="1" x14ac:dyDescent="0.15">
      <c r="A9" s="79">
        <v>6</v>
      </c>
      <c r="B9" s="78" t="s">
        <v>84</v>
      </c>
      <c r="C9" s="16" t="s">
        <v>79</v>
      </c>
      <c r="D9" s="16"/>
      <c r="E9" s="19" t="s">
        <v>36</v>
      </c>
      <c r="F9" s="43">
        <v>7448</v>
      </c>
      <c r="G9" s="17">
        <v>758</v>
      </c>
      <c r="H9" s="68">
        <v>758.46</v>
      </c>
      <c r="I9" s="53" t="str">
        <f t="shared" si="8"/>
        <v>부분편입</v>
      </c>
      <c r="J9" s="22" t="s">
        <v>54</v>
      </c>
      <c r="K9" s="16" t="s">
        <v>80</v>
      </c>
      <c r="L9" s="20"/>
      <c r="M9" s="20"/>
      <c r="N9" s="20"/>
      <c r="O9" s="23"/>
      <c r="P9" s="21" t="str">
        <f t="shared" ref="P9:P10" si="9">CONCATENATE(E9,Q9)</f>
        <v>구국</v>
      </c>
      <c r="Q9" s="21" t="str">
        <f t="shared" si="2"/>
        <v>국</v>
      </c>
      <c r="R9" s="30" t="str">
        <f t="shared" ref="R9:R10" si="10">IF(F9&gt;=G9,"ok","fffff")</f>
        <v>ok</v>
      </c>
      <c r="S9" s="21"/>
      <c r="U9" s="81">
        <f t="shared" ref="U9:U23" si="11">T9*3</f>
        <v>0</v>
      </c>
      <c r="V9" s="81">
        <f t="shared" ref="V9:V23" si="12">T9*4</f>
        <v>0</v>
      </c>
      <c r="W9" s="81">
        <f t="shared" si="3"/>
        <v>0</v>
      </c>
      <c r="X9" s="81">
        <f t="shared" si="4"/>
        <v>0</v>
      </c>
    </row>
    <row r="10" spans="1:24" ht="24.95" customHeight="1" x14ac:dyDescent="0.15">
      <c r="A10" s="79">
        <v>7</v>
      </c>
      <c r="B10" s="78" t="s">
        <v>84</v>
      </c>
      <c r="C10" s="16" t="s">
        <v>77</v>
      </c>
      <c r="D10" s="16"/>
      <c r="E10" s="19" t="s">
        <v>65</v>
      </c>
      <c r="F10" s="43">
        <v>7716</v>
      </c>
      <c r="G10" s="17">
        <v>3544</v>
      </c>
      <c r="H10" s="68">
        <v>3543.84</v>
      </c>
      <c r="I10" s="53" t="str">
        <f t="shared" si="8"/>
        <v>부분편입</v>
      </c>
      <c r="J10" s="22" t="s">
        <v>45</v>
      </c>
      <c r="K10" s="16" t="s">
        <v>78</v>
      </c>
      <c r="L10" s="45"/>
      <c r="M10" s="45"/>
      <c r="N10" s="20"/>
      <c r="O10" s="23"/>
      <c r="P10" s="21" t="str">
        <f t="shared" si="9"/>
        <v>천국</v>
      </c>
      <c r="Q10" s="21" t="str">
        <f t="shared" si="2"/>
        <v>국</v>
      </c>
      <c r="R10" s="30" t="str">
        <f t="shared" si="10"/>
        <v>ok</v>
      </c>
      <c r="S10" s="21"/>
      <c r="U10" s="81">
        <f t="shared" si="11"/>
        <v>0</v>
      </c>
      <c r="V10" s="81">
        <f t="shared" si="12"/>
        <v>0</v>
      </c>
      <c r="W10" s="81">
        <f t="shared" si="3"/>
        <v>0</v>
      </c>
      <c r="X10" s="81">
        <f t="shared" si="4"/>
        <v>0</v>
      </c>
    </row>
    <row r="11" spans="1:24" ht="24.95" customHeight="1" x14ac:dyDescent="0.15">
      <c r="A11" s="79"/>
      <c r="B11" s="78"/>
      <c r="C11" s="16"/>
      <c r="D11" s="16"/>
      <c r="E11" s="19"/>
      <c r="F11" s="43"/>
      <c r="G11" s="17"/>
      <c r="H11" s="68"/>
      <c r="I11" s="53"/>
      <c r="J11" s="22"/>
      <c r="K11" s="22"/>
      <c r="L11" s="20"/>
      <c r="M11" s="20"/>
      <c r="N11" s="20"/>
      <c r="O11" s="23"/>
      <c r="P11" s="21"/>
      <c r="Q11" s="21"/>
      <c r="R11" s="30"/>
      <c r="S11" s="21"/>
      <c r="U11" s="81">
        <f t="shared" si="11"/>
        <v>0</v>
      </c>
      <c r="V11" s="81">
        <f t="shared" si="12"/>
        <v>0</v>
      </c>
      <c r="W11" s="81">
        <f t="shared" si="3"/>
        <v>0</v>
      </c>
      <c r="X11" s="81">
        <f t="shared" si="4"/>
        <v>0</v>
      </c>
    </row>
    <row r="12" spans="1:24" ht="24.95" customHeight="1" x14ac:dyDescent="0.15">
      <c r="A12" s="79"/>
      <c r="B12" s="78"/>
      <c r="C12" s="16"/>
      <c r="D12" s="16"/>
      <c r="E12" s="19"/>
      <c r="F12" s="43"/>
      <c r="G12" s="17"/>
      <c r="H12" s="68"/>
      <c r="I12" s="53"/>
      <c r="J12" s="22"/>
      <c r="K12" s="22"/>
      <c r="L12" s="20"/>
      <c r="M12" s="20"/>
      <c r="N12" s="20"/>
      <c r="O12" s="23"/>
      <c r="P12" s="21"/>
      <c r="Q12" s="21"/>
      <c r="R12" s="30"/>
      <c r="S12" s="21"/>
      <c r="U12" s="81">
        <f t="shared" si="11"/>
        <v>0</v>
      </c>
      <c r="V12" s="81">
        <f t="shared" si="12"/>
        <v>0</v>
      </c>
      <c r="W12" s="81">
        <f t="shared" si="3"/>
        <v>0</v>
      </c>
      <c r="X12" s="81">
        <f t="shared" si="4"/>
        <v>0</v>
      </c>
    </row>
    <row r="13" spans="1:24" ht="24.95" customHeight="1" x14ac:dyDescent="0.15">
      <c r="A13" s="79"/>
      <c r="B13" s="78"/>
      <c r="C13" s="16"/>
      <c r="D13" s="16"/>
      <c r="E13" s="16"/>
      <c r="F13" s="43"/>
      <c r="G13" s="17"/>
      <c r="H13" s="68"/>
      <c r="I13" s="53"/>
      <c r="J13" s="22"/>
      <c r="K13" s="16"/>
      <c r="L13" s="20"/>
      <c r="M13" s="20"/>
      <c r="N13" s="20"/>
      <c r="O13" s="23"/>
      <c r="P13" s="21"/>
      <c r="Q13" s="21"/>
      <c r="R13" s="30"/>
      <c r="S13" s="21"/>
      <c r="U13" s="81">
        <f t="shared" si="11"/>
        <v>0</v>
      </c>
      <c r="V13" s="81">
        <f t="shared" si="12"/>
        <v>0</v>
      </c>
      <c r="W13" s="81">
        <f t="shared" si="3"/>
        <v>0</v>
      </c>
      <c r="X13" s="81">
        <f t="shared" si="4"/>
        <v>0</v>
      </c>
    </row>
    <row r="14" spans="1:24" ht="24.95" customHeight="1" x14ac:dyDescent="0.15">
      <c r="A14" s="79"/>
      <c r="B14" s="78"/>
      <c r="C14" s="16"/>
      <c r="D14" s="16"/>
      <c r="E14" s="19"/>
      <c r="F14" s="43"/>
      <c r="G14" s="17"/>
      <c r="H14" s="68"/>
      <c r="I14" s="53"/>
      <c r="J14" s="22"/>
      <c r="K14" s="16"/>
      <c r="L14" s="20"/>
      <c r="M14" s="20"/>
      <c r="N14" s="20"/>
      <c r="O14" s="23"/>
      <c r="P14" s="21"/>
      <c r="Q14" s="21"/>
      <c r="R14" s="30"/>
      <c r="S14" s="21"/>
      <c r="U14" s="81">
        <f t="shared" si="11"/>
        <v>0</v>
      </c>
      <c r="V14" s="81">
        <f t="shared" si="12"/>
        <v>0</v>
      </c>
      <c r="W14" s="81">
        <f t="shared" si="3"/>
        <v>0</v>
      </c>
      <c r="X14" s="81">
        <f t="shared" si="4"/>
        <v>0</v>
      </c>
    </row>
    <row r="15" spans="1:24" ht="24.95" customHeight="1" x14ac:dyDescent="0.15">
      <c r="A15" s="79"/>
      <c r="B15" s="78"/>
      <c r="C15" s="16"/>
      <c r="D15" s="16"/>
      <c r="E15" s="19"/>
      <c r="F15" s="43"/>
      <c r="G15" s="17"/>
      <c r="H15" s="68"/>
      <c r="I15" s="53"/>
      <c r="J15" s="22"/>
      <c r="K15" s="16"/>
      <c r="L15" s="20"/>
      <c r="M15" s="20"/>
      <c r="N15" s="20"/>
      <c r="O15" s="23"/>
      <c r="P15" s="21"/>
      <c r="Q15" s="21"/>
      <c r="R15" s="30"/>
      <c r="S15" s="21"/>
      <c r="U15" s="81">
        <f t="shared" si="11"/>
        <v>0</v>
      </c>
      <c r="V15" s="81">
        <f t="shared" si="12"/>
        <v>0</v>
      </c>
      <c r="W15" s="81">
        <f t="shared" si="3"/>
        <v>0</v>
      </c>
      <c r="X15" s="81">
        <f t="shared" si="4"/>
        <v>0</v>
      </c>
    </row>
    <row r="16" spans="1:24" ht="24.95" customHeight="1" x14ac:dyDescent="0.15">
      <c r="A16" s="79"/>
      <c r="B16" s="78"/>
      <c r="C16" s="16"/>
      <c r="D16" s="16"/>
      <c r="E16" s="19"/>
      <c r="F16" s="43"/>
      <c r="G16" s="17"/>
      <c r="H16" s="68"/>
      <c r="I16" s="53"/>
      <c r="J16" s="22"/>
      <c r="K16" s="16"/>
      <c r="L16" s="20"/>
      <c r="M16" s="20"/>
      <c r="N16" s="20"/>
      <c r="O16" s="23"/>
      <c r="P16" s="21"/>
      <c r="Q16" s="21"/>
      <c r="R16" s="30"/>
      <c r="S16" s="21"/>
      <c r="U16" s="81">
        <f t="shared" si="11"/>
        <v>0</v>
      </c>
      <c r="V16" s="81">
        <f t="shared" si="12"/>
        <v>0</v>
      </c>
      <c r="W16" s="81">
        <f t="shared" si="3"/>
        <v>0</v>
      </c>
      <c r="X16" s="81">
        <f t="shared" si="4"/>
        <v>0</v>
      </c>
    </row>
    <row r="17" spans="1:24" ht="24.95" customHeight="1" x14ac:dyDescent="0.15">
      <c r="A17" s="79"/>
      <c r="B17" s="78"/>
      <c r="C17" s="16"/>
      <c r="D17" s="16"/>
      <c r="E17" s="19"/>
      <c r="F17" s="43"/>
      <c r="G17" s="17"/>
      <c r="H17" s="68"/>
      <c r="I17" s="53"/>
      <c r="J17" s="22"/>
      <c r="K17" s="16"/>
      <c r="L17" s="20"/>
      <c r="M17" s="20"/>
      <c r="N17" s="20"/>
      <c r="O17" s="23"/>
      <c r="P17" s="21"/>
      <c r="Q17" s="21"/>
      <c r="R17" s="30"/>
      <c r="S17" s="21"/>
      <c r="U17" s="81">
        <f t="shared" si="11"/>
        <v>0</v>
      </c>
      <c r="V17" s="81">
        <f t="shared" si="12"/>
        <v>0</v>
      </c>
      <c r="W17" s="81">
        <f t="shared" si="3"/>
        <v>0</v>
      </c>
      <c r="X17" s="81">
        <f t="shared" si="4"/>
        <v>0</v>
      </c>
    </row>
    <row r="18" spans="1:24" ht="24.95" customHeight="1" x14ac:dyDescent="0.15">
      <c r="A18" s="79"/>
      <c r="B18" s="78"/>
      <c r="C18" s="16"/>
      <c r="D18" s="16"/>
      <c r="E18" s="19"/>
      <c r="F18" s="43"/>
      <c r="G18" s="17"/>
      <c r="H18" s="68"/>
      <c r="I18" s="53"/>
      <c r="J18" s="22"/>
      <c r="K18" s="16"/>
      <c r="L18" s="21"/>
      <c r="M18" s="20"/>
      <c r="N18" s="20"/>
      <c r="O18" s="23"/>
      <c r="P18" s="21"/>
      <c r="Q18" s="21"/>
      <c r="R18" s="30"/>
      <c r="S18" s="21"/>
      <c r="U18" s="81">
        <f t="shared" si="11"/>
        <v>0</v>
      </c>
      <c r="V18" s="81">
        <f t="shared" si="12"/>
        <v>0</v>
      </c>
      <c r="W18" s="81">
        <f t="shared" si="3"/>
        <v>0</v>
      </c>
      <c r="X18" s="81">
        <f t="shared" si="4"/>
        <v>0</v>
      </c>
    </row>
    <row r="19" spans="1:24" ht="24.95" customHeight="1" x14ac:dyDescent="0.15">
      <c r="A19" s="79"/>
      <c r="B19" s="78"/>
      <c r="C19" s="16"/>
      <c r="D19" s="16"/>
      <c r="E19" s="19"/>
      <c r="F19" s="43"/>
      <c r="G19" s="17"/>
      <c r="H19" s="68"/>
      <c r="I19" s="53"/>
      <c r="J19" s="22"/>
      <c r="K19" s="16"/>
      <c r="L19" s="21"/>
      <c r="M19" s="20"/>
      <c r="N19" s="20"/>
      <c r="O19" s="23"/>
      <c r="P19" s="21"/>
      <c r="Q19" s="21"/>
      <c r="R19" s="30"/>
      <c r="S19" s="21"/>
      <c r="U19" s="81">
        <f t="shared" si="11"/>
        <v>0</v>
      </c>
      <c r="V19" s="81">
        <f t="shared" si="12"/>
        <v>0</v>
      </c>
      <c r="W19" s="81">
        <f t="shared" si="3"/>
        <v>0</v>
      </c>
      <c r="X19" s="81">
        <f t="shared" si="4"/>
        <v>0</v>
      </c>
    </row>
    <row r="20" spans="1:24" ht="24.95" customHeight="1" x14ac:dyDescent="0.15">
      <c r="A20" s="79"/>
      <c r="B20" s="78"/>
      <c r="C20" s="16"/>
      <c r="D20" s="16"/>
      <c r="E20" s="19"/>
      <c r="F20" s="43"/>
      <c r="G20" s="17"/>
      <c r="H20" s="68"/>
      <c r="I20" s="53"/>
      <c r="J20" s="22"/>
      <c r="K20" s="16"/>
      <c r="L20" s="20"/>
      <c r="M20" s="20"/>
      <c r="N20" s="20"/>
      <c r="O20" s="23"/>
      <c r="P20" s="21"/>
      <c r="Q20" s="21"/>
      <c r="R20" s="30"/>
      <c r="S20" s="21"/>
      <c r="U20" s="81">
        <f t="shared" si="11"/>
        <v>0</v>
      </c>
      <c r="V20" s="81">
        <f t="shared" si="12"/>
        <v>0</v>
      </c>
      <c r="W20" s="81">
        <f t="shared" si="3"/>
        <v>0</v>
      </c>
      <c r="X20" s="81">
        <f t="shared" si="4"/>
        <v>0</v>
      </c>
    </row>
    <row r="21" spans="1:24" ht="24.95" customHeight="1" x14ac:dyDescent="0.15">
      <c r="A21" s="79"/>
      <c r="B21" s="78"/>
      <c r="C21" s="16"/>
      <c r="D21" s="16"/>
      <c r="E21" s="16"/>
      <c r="F21" s="43"/>
      <c r="G21" s="17"/>
      <c r="H21" s="68"/>
      <c r="I21" s="53"/>
      <c r="J21" s="22"/>
      <c r="K21" s="16"/>
      <c r="L21" s="45"/>
      <c r="M21" s="20"/>
      <c r="N21" s="20"/>
      <c r="O21" s="23"/>
      <c r="P21" s="21"/>
      <c r="Q21" s="21"/>
      <c r="R21" s="30"/>
      <c r="S21" s="21"/>
      <c r="U21" s="81">
        <f t="shared" si="11"/>
        <v>0</v>
      </c>
      <c r="V21" s="81">
        <f t="shared" si="12"/>
        <v>0</v>
      </c>
      <c r="W21" s="81">
        <f t="shared" si="3"/>
        <v>0</v>
      </c>
      <c r="X21" s="81">
        <f t="shared" si="4"/>
        <v>0</v>
      </c>
    </row>
    <row r="22" spans="1:24" ht="24.95" customHeight="1" x14ac:dyDescent="0.15">
      <c r="A22" s="79"/>
      <c r="B22" s="78"/>
      <c r="C22" s="16"/>
      <c r="D22" s="16"/>
      <c r="E22" s="16"/>
      <c r="F22" s="43"/>
      <c r="G22" s="17"/>
      <c r="H22" s="68"/>
      <c r="I22" s="53"/>
      <c r="J22" s="22"/>
      <c r="K22" s="16"/>
      <c r="L22" s="20"/>
      <c r="M22" s="20"/>
      <c r="N22" s="20"/>
      <c r="O22" s="23"/>
      <c r="P22" s="21"/>
      <c r="Q22" s="21"/>
      <c r="R22" s="30"/>
      <c r="S22" s="21"/>
      <c r="U22" s="81">
        <f t="shared" si="11"/>
        <v>0</v>
      </c>
      <c r="V22" s="81">
        <f t="shared" si="12"/>
        <v>0</v>
      </c>
      <c r="W22" s="81">
        <f t="shared" si="3"/>
        <v>0</v>
      </c>
      <c r="X22" s="81">
        <f t="shared" si="4"/>
        <v>0</v>
      </c>
    </row>
    <row r="23" spans="1:24" ht="24.95" customHeight="1" x14ac:dyDescent="0.15">
      <c r="A23" s="79"/>
      <c r="B23" s="78"/>
      <c r="C23" s="16"/>
      <c r="D23" s="16"/>
      <c r="E23" s="16"/>
      <c r="F23" s="43"/>
      <c r="G23" s="17"/>
      <c r="H23" s="68"/>
      <c r="I23" s="53"/>
      <c r="J23" s="22"/>
      <c r="K23" s="16"/>
      <c r="L23" s="20"/>
      <c r="M23" s="20"/>
      <c r="N23" s="20"/>
      <c r="O23" s="23"/>
      <c r="P23" s="21"/>
      <c r="Q23" s="21"/>
      <c r="R23" s="30"/>
      <c r="S23" s="21"/>
      <c r="U23" s="81">
        <f t="shared" si="11"/>
        <v>0</v>
      </c>
      <c r="V23" s="81">
        <f t="shared" si="12"/>
        <v>0</v>
      </c>
      <c r="W23" s="81">
        <f t="shared" si="3"/>
        <v>0</v>
      </c>
      <c r="X23" s="81">
        <f t="shared" si="4"/>
        <v>0</v>
      </c>
    </row>
  </sheetData>
  <autoFilter ref="A2:X23" xr:uid="{00000000-0009-0000-0000-000002000000}"/>
  <mergeCells count="17">
    <mergeCell ref="U1:U2"/>
    <mergeCell ref="V1:V2"/>
    <mergeCell ref="W1:W2"/>
    <mergeCell ref="X1:X2"/>
    <mergeCell ref="S1:S2"/>
    <mergeCell ref="T1:T2"/>
    <mergeCell ref="A3:C3"/>
    <mergeCell ref="O1:O2"/>
    <mergeCell ref="P1:P2"/>
    <mergeCell ref="Q1:Q2"/>
    <mergeCell ref="R1:R2"/>
    <mergeCell ref="B1:B2"/>
    <mergeCell ref="C1:C2"/>
    <mergeCell ref="D1:D2"/>
    <mergeCell ref="I1:I2"/>
    <mergeCell ref="J1:K1"/>
    <mergeCell ref="L1:N1"/>
  </mergeCells>
  <phoneticPr fontId="6" type="noConversion"/>
  <printOptions horizontalCentered="1"/>
  <pageMargins left="0.78740157480314965" right="0.59055118110236227" top="0.98425196850393704" bottom="0.59055118110236227" header="0.59055118110236227" footer="0.31496062992125984"/>
  <pageSetup paperSize="9" orientation="portrait" blackAndWhite="1" r:id="rId1"/>
  <headerFooter>
    <oddHeader>&amp;C&amp;"굴림,굵게"&amp;16편 입 용 지 조 서 (국·공유지)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X23"/>
  <sheetViews>
    <sheetView tabSelected="1" view="pageBreakPreview" zoomScaleNormal="100" zoomScaleSheetLayoutView="100" workbookViewId="0">
      <pane ySplit="3" topLeftCell="A4" activePane="bottomLeft" state="frozen"/>
      <selection pane="bottomLeft" activeCell="K9" sqref="K9"/>
    </sheetView>
  </sheetViews>
  <sheetFormatPr defaultRowHeight="24.95" customHeight="1" outlineLevelCol="1" x14ac:dyDescent="0.15"/>
  <cols>
    <col min="1" max="1" width="2.875" style="82" customWidth="1"/>
    <col min="2" max="3" width="5.625" style="82" customWidth="1"/>
    <col min="4" max="4" width="7.625" style="82" hidden="1" customWidth="1"/>
    <col min="5" max="5" width="3.375" style="11" customWidth="1"/>
    <col min="6" max="6" width="10.125" style="44" customWidth="1"/>
    <col min="7" max="7" width="8.625" style="12" customWidth="1"/>
    <col min="8" max="8" width="8.625" style="11" hidden="1" customWidth="1"/>
    <col min="9" max="9" width="6.375" style="54" customWidth="1"/>
    <col min="10" max="10" width="24.125" style="13" customWidth="1"/>
    <col min="11" max="11" width="10.125" style="13" customWidth="1"/>
    <col min="12" max="12" width="20.625" style="82" customWidth="1" outlineLevel="1"/>
    <col min="13" max="13" width="11.625" style="82" customWidth="1" outlineLevel="1"/>
    <col min="14" max="14" width="8.625" style="82" customWidth="1" outlineLevel="1"/>
    <col min="15" max="15" width="4.875" style="82" customWidth="1"/>
    <col min="16" max="19" width="8.625" style="82" customWidth="1" outlineLevel="1"/>
    <col min="20" max="20" width="11.625" style="81" customWidth="1"/>
    <col min="21" max="21" width="13.25" style="81" customWidth="1"/>
    <col min="22" max="22" width="9" style="82" customWidth="1"/>
    <col min="23" max="23" width="14.25" style="82" bestFit="1" customWidth="1"/>
    <col min="24" max="24" width="14.25" style="82" customWidth="1"/>
    <col min="25" max="16384" width="9" style="82"/>
  </cols>
  <sheetData>
    <row r="1" spans="1:24" ht="27" customHeight="1" x14ac:dyDescent="0.15">
      <c r="A1" s="35" t="s">
        <v>25</v>
      </c>
      <c r="B1" s="111" t="s">
        <v>13</v>
      </c>
      <c r="C1" s="114" t="s">
        <v>42</v>
      </c>
      <c r="D1" s="116" t="s">
        <v>43</v>
      </c>
      <c r="E1" s="36" t="s">
        <v>20</v>
      </c>
      <c r="F1" s="41" t="s">
        <v>14</v>
      </c>
      <c r="G1" s="37" t="s">
        <v>21</v>
      </c>
      <c r="H1" s="36"/>
      <c r="I1" s="112" t="s">
        <v>86</v>
      </c>
      <c r="J1" s="113" t="s">
        <v>15</v>
      </c>
      <c r="K1" s="113"/>
      <c r="L1" s="115" t="s">
        <v>27</v>
      </c>
      <c r="M1" s="115"/>
      <c r="N1" s="115"/>
      <c r="O1" s="114" t="s">
        <v>40</v>
      </c>
      <c r="P1" s="107" t="s">
        <v>22</v>
      </c>
      <c r="Q1" s="107" t="s">
        <v>16</v>
      </c>
      <c r="R1" s="109" t="s">
        <v>17</v>
      </c>
      <c r="S1" s="109" t="s">
        <v>23</v>
      </c>
      <c r="T1" s="118" t="s">
        <v>10</v>
      </c>
      <c r="U1" s="118" t="s">
        <v>44</v>
      </c>
      <c r="V1" s="118" t="s">
        <v>95</v>
      </c>
      <c r="W1" s="119" t="s">
        <v>39</v>
      </c>
      <c r="X1" s="119" t="s">
        <v>39</v>
      </c>
    </row>
    <row r="2" spans="1:24" ht="27" customHeight="1" x14ac:dyDescent="0.15">
      <c r="A2" s="38" t="s">
        <v>18</v>
      </c>
      <c r="B2" s="111"/>
      <c r="C2" s="115"/>
      <c r="D2" s="117"/>
      <c r="E2" s="39" t="s">
        <v>24</v>
      </c>
      <c r="F2" s="42" t="s">
        <v>19</v>
      </c>
      <c r="G2" s="40" t="s">
        <v>19</v>
      </c>
      <c r="H2" s="39"/>
      <c r="I2" s="112"/>
      <c r="J2" s="77" t="s">
        <v>11</v>
      </c>
      <c r="K2" s="78" t="s">
        <v>12</v>
      </c>
      <c r="L2" s="77" t="s">
        <v>29</v>
      </c>
      <c r="M2" s="78" t="s">
        <v>30</v>
      </c>
      <c r="N2" s="79" t="s">
        <v>28</v>
      </c>
      <c r="O2" s="115"/>
      <c r="P2" s="108"/>
      <c r="Q2" s="108"/>
      <c r="R2" s="110"/>
      <c r="S2" s="110"/>
      <c r="T2" s="118"/>
      <c r="U2" s="118"/>
      <c r="V2" s="118"/>
      <c r="W2" s="119"/>
      <c r="X2" s="119"/>
    </row>
    <row r="3" spans="1:24" ht="27" customHeight="1" x14ac:dyDescent="0.15">
      <c r="A3" s="106" t="str">
        <f>"합  계 : "&amp;COUNT($A$4:A23)&amp;" 필지"</f>
        <v>합  계 : 13 필지</v>
      </c>
      <c r="B3" s="106"/>
      <c r="C3" s="106"/>
      <c r="D3" s="83"/>
      <c r="E3" s="84"/>
      <c r="F3" s="85">
        <f>SUM(F5:F22)</f>
        <v>8409</v>
      </c>
      <c r="G3" s="85">
        <f>SUM($G$4:G23)</f>
        <v>3980</v>
      </c>
      <c r="H3" s="86">
        <f>SUM($H$4:H23)-8433.93-824.44</f>
        <v>-5234.1500000000015</v>
      </c>
      <c r="I3" s="85"/>
      <c r="J3" s="87"/>
      <c r="K3" s="80"/>
      <c r="L3" s="80"/>
      <c r="M3" s="80"/>
      <c r="N3" s="80"/>
      <c r="O3" s="80"/>
      <c r="P3" s="14"/>
      <c r="Q3" s="14"/>
      <c r="R3" s="15"/>
      <c r="S3" s="15"/>
      <c r="W3" s="34">
        <f>SUM($W$4:W23)</f>
        <v>0</v>
      </c>
      <c r="X3" s="34">
        <f>SUM($X$4:X23)</f>
        <v>0</v>
      </c>
    </row>
    <row r="4" spans="1:24" ht="24.95" customHeight="1" x14ac:dyDescent="0.15">
      <c r="A4" s="79">
        <v>1</v>
      </c>
      <c r="B4" s="78" t="s">
        <v>84</v>
      </c>
      <c r="C4" s="16" t="s">
        <v>51</v>
      </c>
      <c r="D4" s="16"/>
      <c r="E4" s="19" t="s">
        <v>41</v>
      </c>
      <c r="F4" s="43">
        <v>813</v>
      </c>
      <c r="G4" s="17">
        <v>17</v>
      </c>
      <c r="H4" s="68">
        <v>16.54</v>
      </c>
      <c r="I4" s="53" t="str">
        <f>IF(G4=F4,"완전편입","부분편입")</f>
        <v>부분편입</v>
      </c>
      <c r="J4" s="22" t="s">
        <v>47</v>
      </c>
      <c r="K4" s="16" t="s">
        <v>214</v>
      </c>
      <c r="L4" s="78"/>
      <c r="M4" s="78"/>
      <c r="N4" s="78"/>
      <c r="O4" s="78"/>
      <c r="P4" s="21" t="str">
        <f t="shared" ref="P4:P6" si="0">CONCATENATE(E4,Q4)</f>
        <v>제사</v>
      </c>
      <c r="Q4" s="21" t="str">
        <f t="shared" ref="Q4:Q16" si="1">IF(J4="공","공",IF(J4="국","국","사"))</f>
        <v>사</v>
      </c>
      <c r="R4" s="30" t="str">
        <f>IF(F4&gt;=G4,"ok","fffff")</f>
        <v>ok</v>
      </c>
      <c r="S4" s="21"/>
      <c r="U4" s="81">
        <f>T4*3</f>
        <v>0</v>
      </c>
      <c r="V4" s="81">
        <f>T4*4</f>
        <v>0</v>
      </c>
      <c r="W4" s="81">
        <f t="shared" ref="W4:W23" si="2">G4*U4</f>
        <v>0</v>
      </c>
      <c r="X4" s="81">
        <f t="shared" ref="X4:X23" si="3">G4*V4</f>
        <v>0</v>
      </c>
    </row>
    <row r="5" spans="1:24" ht="24.95" customHeight="1" x14ac:dyDescent="0.15">
      <c r="A5" s="79">
        <v>2</v>
      </c>
      <c r="B5" s="78" t="s">
        <v>84</v>
      </c>
      <c r="C5" s="16" t="s">
        <v>55</v>
      </c>
      <c r="D5" s="16"/>
      <c r="E5" s="16" t="s">
        <v>36</v>
      </c>
      <c r="F5" s="43">
        <v>1359</v>
      </c>
      <c r="G5" s="17">
        <v>327</v>
      </c>
      <c r="H5" s="68">
        <v>326.8</v>
      </c>
      <c r="I5" s="53" t="str">
        <f t="shared" ref="I5:I16" si="4">IF(G5=F5,"완전편입","부분편입")</f>
        <v>부분편입</v>
      </c>
      <c r="J5" s="22" t="s">
        <v>87</v>
      </c>
      <c r="K5" s="16" t="s">
        <v>53</v>
      </c>
      <c r="L5" s="45"/>
      <c r="M5" s="20"/>
      <c r="N5" s="20"/>
      <c r="O5" s="23"/>
      <c r="P5" s="21" t="str">
        <f t="shared" si="0"/>
        <v>구사</v>
      </c>
      <c r="Q5" s="21" t="str">
        <f t="shared" si="1"/>
        <v>사</v>
      </c>
      <c r="R5" s="30" t="str">
        <f>IF(F5&gt;=G5,"ok","fffff")</f>
        <v>ok</v>
      </c>
      <c r="S5" s="21"/>
      <c r="U5" s="81">
        <f t="shared" ref="U5:U6" si="5">T5*3</f>
        <v>0</v>
      </c>
      <c r="V5" s="81">
        <f t="shared" ref="V5:V6" si="6">T5*4</f>
        <v>0</v>
      </c>
      <c r="W5" s="81">
        <f t="shared" si="2"/>
        <v>0</v>
      </c>
      <c r="X5" s="81">
        <f t="shared" si="3"/>
        <v>0</v>
      </c>
    </row>
    <row r="6" spans="1:24" ht="24.95" customHeight="1" x14ac:dyDescent="0.15">
      <c r="A6" s="79">
        <v>3</v>
      </c>
      <c r="B6" s="78" t="s">
        <v>84</v>
      </c>
      <c r="C6" s="16" t="s">
        <v>56</v>
      </c>
      <c r="D6" s="16"/>
      <c r="E6" s="19" t="s">
        <v>46</v>
      </c>
      <c r="F6" s="43">
        <v>430</v>
      </c>
      <c r="G6" s="17">
        <v>391</v>
      </c>
      <c r="H6" s="68">
        <v>391.26</v>
      </c>
      <c r="I6" s="53" t="str">
        <f t="shared" si="4"/>
        <v>부분편입</v>
      </c>
      <c r="J6" s="22" t="s">
        <v>57</v>
      </c>
      <c r="K6" s="22" t="s">
        <v>215</v>
      </c>
      <c r="L6" s="20"/>
      <c r="M6" s="20"/>
      <c r="N6" s="20"/>
      <c r="O6" s="23"/>
      <c r="P6" s="21" t="str">
        <f t="shared" si="0"/>
        <v>답사</v>
      </c>
      <c r="Q6" s="21" t="str">
        <f t="shared" si="1"/>
        <v>사</v>
      </c>
      <c r="R6" s="30" t="str">
        <f t="shared" ref="R6" si="7">IF(F6&gt;=G6,"ok","fffff")</f>
        <v>ok</v>
      </c>
      <c r="S6" s="21"/>
      <c r="U6" s="81">
        <f t="shared" si="5"/>
        <v>0</v>
      </c>
      <c r="V6" s="81">
        <f t="shared" si="6"/>
        <v>0</v>
      </c>
      <c r="W6" s="81">
        <f t="shared" si="2"/>
        <v>0</v>
      </c>
      <c r="X6" s="81">
        <f t="shared" si="3"/>
        <v>0</v>
      </c>
    </row>
    <row r="7" spans="1:24" ht="24.95" customHeight="1" x14ac:dyDescent="0.15">
      <c r="A7" s="79">
        <v>4</v>
      </c>
      <c r="B7" s="78" t="s">
        <v>84</v>
      </c>
      <c r="C7" s="16" t="s">
        <v>90</v>
      </c>
      <c r="D7" s="16"/>
      <c r="E7" s="19" t="s">
        <v>91</v>
      </c>
      <c r="F7" s="43">
        <v>212</v>
      </c>
      <c r="G7" s="17">
        <v>3</v>
      </c>
      <c r="H7" s="68">
        <v>3.39</v>
      </c>
      <c r="I7" s="53" t="str">
        <f t="shared" si="4"/>
        <v>부분편입</v>
      </c>
      <c r="J7" s="22" t="s">
        <v>94</v>
      </c>
      <c r="K7" s="22" t="s">
        <v>215</v>
      </c>
      <c r="L7" s="20"/>
      <c r="M7" s="20"/>
      <c r="N7" s="20"/>
      <c r="O7" s="23"/>
      <c r="P7" s="21" t="str">
        <f>CONCATENATE(E7,Q7)</f>
        <v>전사</v>
      </c>
      <c r="Q7" s="21" t="str">
        <f>IF(J7="공","공",IF(J7="국","국","사"))</f>
        <v>사</v>
      </c>
      <c r="R7" s="30" t="str">
        <f>IF(F7&gt;=G7,"ok","fffff")</f>
        <v>ok</v>
      </c>
      <c r="S7" s="21"/>
      <c r="U7" s="81">
        <f>T7*3</f>
        <v>0</v>
      </c>
      <c r="V7" s="81">
        <f>T7*4</f>
        <v>0</v>
      </c>
      <c r="W7" s="81">
        <f t="shared" si="2"/>
        <v>0</v>
      </c>
      <c r="X7" s="81">
        <f t="shared" si="3"/>
        <v>0</v>
      </c>
    </row>
    <row r="8" spans="1:24" ht="24.95" customHeight="1" x14ac:dyDescent="0.15">
      <c r="A8" s="79">
        <v>5</v>
      </c>
      <c r="B8" s="78" t="s">
        <v>84</v>
      </c>
      <c r="C8" s="16" t="s">
        <v>63</v>
      </c>
      <c r="D8" s="16"/>
      <c r="E8" s="16" t="s">
        <v>62</v>
      </c>
      <c r="F8" s="43">
        <v>440</v>
      </c>
      <c r="G8" s="17">
        <v>18</v>
      </c>
      <c r="H8" s="68">
        <v>17.57</v>
      </c>
      <c r="I8" s="53" t="str">
        <f t="shared" si="4"/>
        <v>부분편입</v>
      </c>
      <c r="J8" s="22" t="s">
        <v>57</v>
      </c>
      <c r="K8" s="16" t="s">
        <v>215</v>
      </c>
      <c r="L8" s="45"/>
      <c r="M8" s="45"/>
      <c r="N8" s="20"/>
      <c r="O8" s="23"/>
      <c r="P8" s="21" t="str">
        <f>CONCATENATE(E8,Q8)</f>
        <v>전사</v>
      </c>
      <c r="Q8" s="21" t="str">
        <f>IF(J8="공","공",IF(J8="국","국","사"))</f>
        <v>사</v>
      </c>
      <c r="R8" s="30" t="str">
        <f>IF(F8&gt;=G8,"ok","fffff")</f>
        <v>ok</v>
      </c>
      <c r="S8" s="88"/>
      <c r="U8" s="81">
        <f>T8*3</f>
        <v>0</v>
      </c>
      <c r="V8" s="81">
        <f>T8*4</f>
        <v>0</v>
      </c>
      <c r="W8" s="81">
        <f t="shared" si="2"/>
        <v>0</v>
      </c>
      <c r="X8" s="81">
        <f t="shared" si="3"/>
        <v>0</v>
      </c>
    </row>
    <row r="9" spans="1:24" ht="24.95" customHeight="1" x14ac:dyDescent="0.15">
      <c r="A9" s="79">
        <v>6</v>
      </c>
      <c r="B9" s="78" t="s">
        <v>84</v>
      </c>
      <c r="C9" s="16" t="s">
        <v>67</v>
      </c>
      <c r="D9" s="16"/>
      <c r="E9" s="19" t="s">
        <v>62</v>
      </c>
      <c r="F9" s="43">
        <v>1230</v>
      </c>
      <c r="G9" s="17">
        <v>334</v>
      </c>
      <c r="H9" s="68">
        <v>333.76</v>
      </c>
      <c r="I9" s="53" t="str">
        <f t="shared" si="4"/>
        <v>부분편입</v>
      </c>
      <c r="J9" s="22" t="s">
        <v>85</v>
      </c>
      <c r="K9" s="16" t="s">
        <v>216</v>
      </c>
      <c r="L9" s="20"/>
      <c r="M9" s="20"/>
      <c r="N9" s="20"/>
      <c r="O9" s="23"/>
      <c r="P9" s="21" t="str">
        <f t="shared" ref="P9:P16" si="8">CONCATENATE(E9,Q9)</f>
        <v>전사</v>
      </c>
      <c r="Q9" s="21" t="str">
        <f t="shared" si="1"/>
        <v>사</v>
      </c>
      <c r="R9" s="30" t="str">
        <f t="shared" ref="R9:R16" si="9">IF(F9&gt;=G9,"ok","fffff")</f>
        <v>ok</v>
      </c>
      <c r="S9" s="21"/>
      <c r="U9" s="81">
        <f t="shared" ref="U9:U23" si="10">T9*3</f>
        <v>0</v>
      </c>
      <c r="V9" s="81">
        <f t="shared" ref="V9:V23" si="11">T9*4</f>
        <v>0</v>
      </c>
      <c r="W9" s="81">
        <f t="shared" si="2"/>
        <v>0</v>
      </c>
      <c r="X9" s="81">
        <f t="shared" si="3"/>
        <v>0</v>
      </c>
    </row>
    <row r="10" spans="1:24" ht="24.95" customHeight="1" x14ac:dyDescent="0.15">
      <c r="A10" s="79">
        <v>7</v>
      </c>
      <c r="B10" s="78" t="s">
        <v>84</v>
      </c>
      <c r="C10" s="16" t="s">
        <v>64</v>
      </c>
      <c r="D10" s="16"/>
      <c r="E10" s="19" t="s">
        <v>65</v>
      </c>
      <c r="F10" s="43">
        <v>450</v>
      </c>
      <c r="G10" s="17">
        <v>450</v>
      </c>
      <c r="H10" s="68">
        <v>480.21</v>
      </c>
      <c r="I10" s="53" t="str">
        <f t="shared" si="4"/>
        <v>완전편입</v>
      </c>
      <c r="J10" s="22" t="s">
        <v>66</v>
      </c>
      <c r="K10" s="16" t="s">
        <v>217</v>
      </c>
      <c r="L10" s="45"/>
      <c r="M10" s="45"/>
      <c r="N10" s="20"/>
      <c r="O10" s="23"/>
      <c r="P10" s="21" t="str">
        <f t="shared" si="8"/>
        <v>천사</v>
      </c>
      <c r="Q10" s="21" t="str">
        <f t="shared" si="1"/>
        <v>사</v>
      </c>
      <c r="R10" s="30" t="str">
        <f t="shared" si="9"/>
        <v>ok</v>
      </c>
      <c r="S10" s="21"/>
      <c r="U10" s="81">
        <f t="shared" si="10"/>
        <v>0</v>
      </c>
      <c r="V10" s="81">
        <f t="shared" si="11"/>
        <v>0</v>
      </c>
      <c r="W10" s="81">
        <f t="shared" si="2"/>
        <v>0</v>
      </c>
      <c r="X10" s="81">
        <f t="shared" si="3"/>
        <v>0</v>
      </c>
    </row>
    <row r="11" spans="1:24" ht="24.95" customHeight="1" x14ac:dyDescent="0.15">
      <c r="A11" s="79">
        <v>8</v>
      </c>
      <c r="B11" s="78" t="s">
        <v>84</v>
      </c>
      <c r="C11" s="16" t="s">
        <v>69</v>
      </c>
      <c r="D11" s="16"/>
      <c r="E11" s="19" t="s">
        <v>65</v>
      </c>
      <c r="F11" s="43">
        <v>350</v>
      </c>
      <c r="G11" s="17">
        <v>350</v>
      </c>
      <c r="H11" s="68">
        <v>365.2</v>
      </c>
      <c r="I11" s="53" t="str">
        <f t="shared" si="4"/>
        <v>완전편입</v>
      </c>
      <c r="J11" s="22" t="s">
        <v>70</v>
      </c>
      <c r="K11" s="16" t="s">
        <v>218</v>
      </c>
      <c r="L11" s="20"/>
      <c r="M11" s="20"/>
      <c r="N11" s="20"/>
      <c r="O11" s="23"/>
      <c r="P11" s="21" t="str">
        <f t="shared" si="8"/>
        <v>천사</v>
      </c>
      <c r="Q11" s="21" t="str">
        <f t="shared" si="1"/>
        <v>사</v>
      </c>
      <c r="R11" s="30" t="str">
        <f t="shared" si="9"/>
        <v>ok</v>
      </c>
      <c r="S11" s="21"/>
      <c r="U11" s="81">
        <f t="shared" si="10"/>
        <v>0</v>
      </c>
      <c r="V11" s="81">
        <f t="shared" si="11"/>
        <v>0</v>
      </c>
      <c r="W11" s="81">
        <f t="shared" si="2"/>
        <v>0</v>
      </c>
      <c r="X11" s="81">
        <f t="shared" si="3"/>
        <v>0</v>
      </c>
    </row>
    <row r="12" spans="1:24" ht="24.95" customHeight="1" x14ac:dyDescent="0.15">
      <c r="A12" s="79">
        <v>9</v>
      </c>
      <c r="B12" s="78" t="s">
        <v>84</v>
      </c>
      <c r="C12" s="16" t="s">
        <v>71</v>
      </c>
      <c r="D12" s="16"/>
      <c r="E12" s="19" t="s">
        <v>62</v>
      </c>
      <c r="F12" s="43">
        <v>1045</v>
      </c>
      <c r="G12" s="17">
        <v>331</v>
      </c>
      <c r="H12" s="68">
        <v>331.34</v>
      </c>
      <c r="I12" s="53" t="str">
        <f t="shared" si="4"/>
        <v>부분편입</v>
      </c>
      <c r="J12" s="22" t="s">
        <v>72</v>
      </c>
      <c r="K12" s="16" t="s">
        <v>218</v>
      </c>
      <c r="L12" s="20"/>
      <c r="M12" s="20"/>
      <c r="N12" s="20"/>
      <c r="O12" s="23"/>
      <c r="P12" s="21" t="str">
        <f t="shared" si="8"/>
        <v>전사</v>
      </c>
      <c r="Q12" s="21" t="str">
        <f t="shared" si="1"/>
        <v>사</v>
      </c>
      <c r="R12" s="30" t="str">
        <f t="shared" si="9"/>
        <v>ok</v>
      </c>
      <c r="S12" s="21"/>
      <c r="U12" s="81">
        <f t="shared" si="10"/>
        <v>0</v>
      </c>
      <c r="V12" s="81">
        <f t="shared" si="11"/>
        <v>0</v>
      </c>
      <c r="W12" s="81">
        <f t="shared" si="2"/>
        <v>0</v>
      </c>
      <c r="X12" s="81">
        <f t="shared" si="3"/>
        <v>0</v>
      </c>
    </row>
    <row r="13" spans="1:24" ht="24.95" customHeight="1" x14ac:dyDescent="0.15">
      <c r="A13" s="79">
        <v>10</v>
      </c>
      <c r="B13" s="78" t="s">
        <v>84</v>
      </c>
      <c r="C13" s="16" t="s">
        <v>76</v>
      </c>
      <c r="D13" s="16"/>
      <c r="E13" s="19" t="s">
        <v>38</v>
      </c>
      <c r="F13" s="43">
        <v>413</v>
      </c>
      <c r="G13" s="17">
        <v>413</v>
      </c>
      <c r="H13" s="68">
        <v>412.95</v>
      </c>
      <c r="I13" s="53" t="str">
        <f t="shared" si="4"/>
        <v>완전편입</v>
      </c>
      <c r="J13" s="22" t="s">
        <v>57</v>
      </c>
      <c r="K13" s="16" t="s">
        <v>219</v>
      </c>
      <c r="L13" s="20"/>
      <c r="M13" s="20"/>
      <c r="N13" s="20"/>
      <c r="O13" s="23"/>
      <c r="P13" s="21" t="str">
        <f t="shared" si="8"/>
        <v>천사</v>
      </c>
      <c r="Q13" s="21" t="str">
        <f t="shared" si="1"/>
        <v>사</v>
      </c>
      <c r="R13" s="30" t="str">
        <f t="shared" si="9"/>
        <v>ok</v>
      </c>
      <c r="S13" s="21"/>
      <c r="U13" s="81">
        <f t="shared" si="10"/>
        <v>0</v>
      </c>
      <c r="V13" s="81">
        <f t="shared" si="11"/>
        <v>0</v>
      </c>
      <c r="W13" s="81">
        <f t="shared" si="2"/>
        <v>0</v>
      </c>
      <c r="X13" s="81">
        <f t="shared" si="3"/>
        <v>0</v>
      </c>
    </row>
    <row r="14" spans="1:24" ht="24.95" customHeight="1" x14ac:dyDescent="0.15">
      <c r="A14" s="79">
        <v>11</v>
      </c>
      <c r="B14" s="78" t="s">
        <v>84</v>
      </c>
      <c r="C14" s="16" t="s">
        <v>75</v>
      </c>
      <c r="D14" s="16"/>
      <c r="E14" s="16" t="s">
        <v>62</v>
      </c>
      <c r="F14" s="43">
        <v>1726</v>
      </c>
      <c r="G14" s="17">
        <v>750</v>
      </c>
      <c r="H14" s="68">
        <v>749.52</v>
      </c>
      <c r="I14" s="53" t="str">
        <f t="shared" si="4"/>
        <v>부분편입</v>
      </c>
      <c r="J14" s="22" t="s">
        <v>57</v>
      </c>
      <c r="K14" s="16" t="s">
        <v>215</v>
      </c>
      <c r="L14" s="20"/>
      <c r="M14" s="20"/>
      <c r="N14" s="20"/>
      <c r="O14" s="23"/>
      <c r="P14" s="21" t="str">
        <f t="shared" si="8"/>
        <v>전사</v>
      </c>
      <c r="Q14" s="21" t="str">
        <f t="shared" si="1"/>
        <v>사</v>
      </c>
      <c r="R14" s="30" t="str">
        <f t="shared" si="9"/>
        <v>ok</v>
      </c>
      <c r="S14" s="21"/>
      <c r="U14" s="81">
        <f t="shared" si="10"/>
        <v>0</v>
      </c>
      <c r="V14" s="81">
        <f t="shared" si="11"/>
        <v>0</v>
      </c>
      <c r="W14" s="81">
        <f t="shared" si="2"/>
        <v>0</v>
      </c>
      <c r="X14" s="81">
        <f t="shared" si="3"/>
        <v>0</v>
      </c>
    </row>
    <row r="15" spans="1:24" ht="24.95" customHeight="1" x14ac:dyDescent="0.15">
      <c r="A15" s="79">
        <v>12</v>
      </c>
      <c r="B15" s="78" t="s">
        <v>84</v>
      </c>
      <c r="C15" s="16" t="s">
        <v>74</v>
      </c>
      <c r="D15" s="16"/>
      <c r="E15" s="16" t="s">
        <v>65</v>
      </c>
      <c r="F15" s="43">
        <v>711</v>
      </c>
      <c r="G15" s="17">
        <v>592</v>
      </c>
      <c r="H15" s="68">
        <v>591.70000000000005</v>
      </c>
      <c r="I15" s="53" t="str">
        <f t="shared" si="4"/>
        <v>부분편입</v>
      </c>
      <c r="J15" s="22" t="s">
        <v>98</v>
      </c>
      <c r="K15" s="16" t="s">
        <v>220</v>
      </c>
      <c r="L15" s="20"/>
      <c r="M15" s="20"/>
      <c r="N15" s="20"/>
      <c r="O15" s="23"/>
      <c r="P15" s="21" t="str">
        <f t="shared" si="8"/>
        <v>천사</v>
      </c>
      <c r="Q15" s="21" t="str">
        <f t="shared" si="1"/>
        <v>사</v>
      </c>
      <c r="R15" s="30" t="str">
        <f t="shared" si="9"/>
        <v>ok</v>
      </c>
      <c r="S15" s="21"/>
      <c r="U15" s="81">
        <f t="shared" si="10"/>
        <v>0</v>
      </c>
      <c r="V15" s="81">
        <f t="shared" si="11"/>
        <v>0</v>
      </c>
      <c r="W15" s="81">
        <f t="shared" si="2"/>
        <v>0</v>
      </c>
      <c r="X15" s="81">
        <f t="shared" si="3"/>
        <v>0</v>
      </c>
    </row>
    <row r="16" spans="1:24" ht="24.95" customHeight="1" x14ac:dyDescent="0.15">
      <c r="A16" s="79">
        <v>13</v>
      </c>
      <c r="B16" s="78" t="s">
        <v>84</v>
      </c>
      <c r="C16" s="16" t="s">
        <v>96</v>
      </c>
      <c r="D16" s="16"/>
      <c r="E16" s="16" t="s">
        <v>38</v>
      </c>
      <c r="F16" s="43">
        <v>43</v>
      </c>
      <c r="G16" s="17">
        <v>4</v>
      </c>
      <c r="H16" s="68">
        <v>3.98</v>
      </c>
      <c r="I16" s="53" t="str">
        <f t="shared" si="4"/>
        <v>부분편입</v>
      </c>
      <c r="J16" s="22" t="s">
        <v>99</v>
      </c>
      <c r="K16" s="16" t="s">
        <v>220</v>
      </c>
      <c r="L16" s="20"/>
      <c r="M16" s="20"/>
      <c r="N16" s="20"/>
      <c r="O16" s="23"/>
      <c r="P16" s="21" t="str">
        <f t="shared" si="8"/>
        <v>천사</v>
      </c>
      <c r="Q16" s="21" t="str">
        <f t="shared" si="1"/>
        <v>사</v>
      </c>
      <c r="R16" s="30" t="str">
        <f t="shared" si="9"/>
        <v>ok</v>
      </c>
      <c r="S16" s="21"/>
      <c r="U16" s="81">
        <f t="shared" si="10"/>
        <v>0</v>
      </c>
      <c r="V16" s="81">
        <f t="shared" si="11"/>
        <v>0</v>
      </c>
      <c r="W16" s="81">
        <f t="shared" si="2"/>
        <v>0</v>
      </c>
      <c r="X16" s="81">
        <f t="shared" si="3"/>
        <v>0</v>
      </c>
    </row>
    <row r="17" spans="1:24" ht="24.95" customHeight="1" x14ac:dyDescent="0.15">
      <c r="A17" s="79"/>
      <c r="B17" s="78"/>
      <c r="C17" s="16"/>
      <c r="D17" s="16"/>
      <c r="E17" s="19"/>
      <c r="F17" s="43"/>
      <c r="G17" s="17"/>
      <c r="H17" s="68"/>
      <c r="I17" s="53"/>
      <c r="J17" s="22"/>
      <c r="K17" s="16"/>
      <c r="L17" s="20"/>
      <c r="M17" s="20"/>
      <c r="N17" s="20"/>
      <c r="O17" s="23"/>
      <c r="P17" s="21"/>
      <c r="Q17" s="21"/>
      <c r="R17" s="30"/>
      <c r="S17" s="21"/>
      <c r="U17" s="81">
        <f t="shared" si="10"/>
        <v>0</v>
      </c>
      <c r="V17" s="81">
        <f t="shared" si="11"/>
        <v>0</v>
      </c>
      <c r="W17" s="81">
        <f t="shared" si="2"/>
        <v>0</v>
      </c>
      <c r="X17" s="81">
        <f t="shared" si="3"/>
        <v>0</v>
      </c>
    </row>
    <row r="18" spans="1:24" ht="24.95" customHeight="1" x14ac:dyDescent="0.15">
      <c r="A18" s="79"/>
      <c r="B18" s="78"/>
      <c r="C18" s="16"/>
      <c r="D18" s="16"/>
      <c r="E18" s="19"/>
      <c r="F18" s="43"/>
      <c r="G18" s="17"/>
      <c r="H18" s="68"/>
      <c r="I18" s="53"/>
      <c r="J18" s="22"/>
      <c r="K18" s="16"/>
      <c r="L18" s="21"/>
      <c r="M18" s="20"/>
      <c r="N18" s="20"/>
      <c r="O18" s="23"/>
      <c r="P18" s="21"/>
      <c r="Q18" s="21"/>
      <c r="R18" s="30"/>
      <c r="S18" s="21"/>
      <c r="U18" s="81">
        <f t="shared" si="10"/>
        <v>0</v>
      </c>
      <c r="V18" s="81">
        <f t="shared" si="11"/>
        <v>0</v>
      </c>
      <c r="W18" s="81">
        <f t="shared" si="2"/>
        <v>0</v>
      </c>
      <c r="X18" s="81">
        <f t="shared" si="3"/>
        <v>0</v>
      </c>
    </row>
    <row r="19" spans="1:24" ht="24.95" customHeight="1" x14ac:dyDescent="0.15">
      <c r="A19" s="79"/>
      <c r="B19" s="78"/>
      <c r="C19" s="16"/>
      <c r="D19" s="16"/>
      <c r="E19" s="19"/>
      <c r="F19" s="43"/>
      <c r="G19" s="17"/>
      <c r="H19" s="68"/>
      <c r="I19" s="53"/>
      <c r="J19" s="22"/>
      <c r="K19" s="16"/>
      <c r="L19" s="21"/>
      <c r="M19" s="20"/>
      <c r="N19" s="20"/>
      <c r="O19" s="23"/>
      <c r="P19" s="21"/>
      <c r="Q19" s="21"/>
      <c r="R19" s="30"/>
      <c r="S19" s="21"/>
      <c r="U19" s="81">
        <f t="shared" si="10"/>
        <v>0</v>
      </c>
      <c r="V19" s="81">
        <f t="shared" si="11"/>
        <v>0</v>
      </c>
      <c r="W19" s="81">
        <f t="shared" si="2"/>
        <v>0</v>
      </c>
      <c r="X19" s="81">
        <f t="shared" si="3"/>
        <v>0</v>
      </c>
    </row>
    <row r="20" spans="1:24" ht="24.95" customHeight="1" x14ac:dyDescent="0.15">
      <c r="A20" s="79"/>
      <c r="B20" s="78"/>
      <c r="C20" s="16"/>
      <c r="D20" s="16"/>
      <c r="E20" s="19"/>
      <c r="F20" s="43"/>
      <c r="G20" s="17"/>
      <c r="H20" s="68"/>
      <c r="I20" s="53"/>
      <c r="J20" s="22"/>
      <c r="K20" s="16"/>
      <c r="L20" s="20"/>
      <c r="M20" s="20"/>
      <c r="N20" s="20"/>
      <c r="O20" s="23"/>
      <c r="P20" s="21"/>
      <c r="Q20" s="21"/>
      <c r="R20" s="30"/>
      <c r="S20" s="21"/>
      <c r="U20" s="81">
        <f t="shared" si="10"/>
        <v>0</v>
      </c>
      <c r="V20" s="81">
        <f t="shared" si="11"/>
        <v>0</v>
      </c>
      <c r="W20" s="81">
        <f t="shared" si="2"/>
        <v>0</v>
      </c>
      <c r="X20" s="81">
        <f t="shared" si="3"/>
        <v>0</v>
      </c>
    </row>
    <row r="21" spans="1:24" ht="24.95" customHeight="1" x14ac:dyDescent="0.15">
      <c r="A21" s="79"/>
      <c r="B21" s="78"/>
      <c r="C21" s="16"/>
      <c r="D21" s="16"/>
      <c r="E21" s="16"/>
      <c r="F21" s="43"/>
      <c r="G21" s="17"/>
      <c r="H21" s="68"/>
      <c r="I21" s="53"/>
      <c r="J21" s="22"/>
      <c r="K21" s="16"/>
      <c r="L21" s="45"/>
      <c r="M21" s="20"/>
      <c r="N21" s="20"/>
      <c r="O21" s="23"/>
      <c r="P21" s="21"/>
      <c r="Q21" s="21"/>
      <c r="R21" s="30"/>
      <c r="S21" s="21"/>
      <c r="U21" s="81">
        <f t="shared" si="10"/>
        <v>0</v>
      </c>
      <c r="V21" s="81">
        <f t="shared" si="11"/>
        <v>0</v>
      </c>
      <c r="W21" s="81">
        <f t="shared" si="2"/>
        <v>0</v>
      </c>
      <c r="X21" s="81">
        <f t="shared" si="3"/>
        <v>0</v>
      </c>
    </row>
    <row r="22" spans="1:24" ht="24.95" customHeight="1" x14ac:dyDescent="0.15">
      <c r="A22" s="79"/>
      <c r="B22" s="78"/>
      <c r="C22" s="16"/>
      <c r="D22" s="16"/>
      <c r="E22" s="16"/>
      <c r="F22" s="43"/>
      <c r="G22" s="17"/>
      <c r="H22" s="68"/>
      <c r="I22" s="53"/>
      <c r="J22" s="22"/>
      <c r="K22" s="16"/>
      <c r="L22" s="20"/>
      <c r="M22" s="20"/>
      <c r="N22" s="20"/>
      <c r="O22" s="23"/>
      <c r="P22" s="21"/>
      <c r="Q22" s="21"/>
      <c r="R22" s="30"/>
      <c r="S22" s="21"/>
      <c r="U22" s="81">
        <f t="shared" si="10"/>
        <v>0</v>
      </c>
      <c r="V22" s="81">
        <f t="shared" si="11"/>
        <v>0</v>
      </c>
      <c r="W22" s="81">
        <f t="shared" si="2"/>
        <v>0</v>
      </c>
      <c r="X22" s="81">
        <f t="shared" si="3"/>
        <v>0</v>
      </c>
    </row>
    <row r="23" spans="1:24" ht="24.95" customHeight="1" x14ac:dyDescent="0.15">
      <c r="A23" s="79"/>
      <c r="B23" s="78"/>
      <c r="C23" s="16"/>
      <c r="D23" s="16"/>
      <c r="E23" s="16"/>
      <c r="F23" s="43"/>
      <c r="G23" s="17"/>
      <c r="H23" s="68"/>
      <c r="I23" s="53"/>
      <c r="J23" s="22"/>
      <c r="K23" s="16"/>
      <c r="L23" s="20"/>
      <c r="M23" s="20"/>
      <c r="N23" s="20"/>
      <c r="O23" s="23"/>
      <c r="P23" s="21"/>
      <c r="Q23" s="21"/>
      <c r="R23" s="30"/>
      <c r="S23" s="21"/>
      <c r="U23" s="81">
        <f t="shared" si="10"/>
        <v>0</v>
      </c>
      <c r="V23" s="81">
        <f t="shared" si="11"/>
        <v>0</v>
      </c>
      <c r="W23" s="81">
        <f t="shared" si="2"/>
        <v>0</v>
      </c>
      <c r="X23" s="81">
        <f t="shared" si="3"/>
        <v>0</v>
      </c>
    </row>
  </sheetData>
  <autoFilter ref="A2:X23" xr:uid="{00000000-0009-0000-0000-000003000000}"/>
  <mergeCells count="17">
    <mergeCell ref="U1:U2"/>
    <mergeCell ref="V1:V2"/>
    <mergeCell ref="W1:W2"/>
    <mergeCell ref="X1:X2"/>
    <mergeCell ref="S1:S2"/>
    <mergeCell ref="T1:T2"/>
    <mergeCell ref="A3:C3"/>
    <mergeCell ref="O1:O2"/>
    <mergeCell ref="P1:P2"/>
    <mergeCell ref="Q1:Q2"/>
    <mergeCell ref="R1:R2"/>
    <mergeCell ref="B1:B2"/>
    <mergeCell ref="C1:C2"/>
    <mergeCell ref="D1:D2"/>
    <mergeCell ref="I1:I2"/>
    <mergeCell ref="J1:K1"/>
    <mergeCell ref="L1:N1"/>
  </mergeCells>
  <phoneticPr fontId="6" type="noConversion"/>
  <printOptions horizontalCentered="1"/>
  <pageMargins left="0.78740157480314965" right="0.59055118110236227" top="0.98425196850393704" bottom="0.59055118110236227" header="0.59055118110236227" footer="0.31496062992125984"/>
  <pageSetup paperSize="9" orientation="portrait" blackAndWhite="1" r:id="rId1"/>
  <headerFooter>
    <oddHeader>&amp;C&amp;"굴림,굵게"&amp;16편 입 용 지 조 서 (사유지)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집계표</vt:lpstr>
      <vt:lpstr>노근지구</vt:lpstr>
      <vt:lpstr>노근지구(국유지)</vt:lpstr>
      <vt:lpstr>노근지구(사유지)</vt:lpstr>
      <vt:lpstr>노근지구!Print_Area</vt:lpstr>
      <vt:lpstr>'노근지구(국유지)'!Print_Area</vt:lpstr>
      <vt:lpstr>'노근지구(사유지)'!Print_Area</vt:lpstr>
      <vt:lpstr>집계표!Print_Area</vt:lpstr>
      <vt:lpstr>노근지구!Print_Titles</vt:lpstr>
      <vt:lpstr>'노근지구(국유지)'!Print_Titles</vt:lpstr>
      <vt:lpstr>'노근지구(사유지)'!Print_Titles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동림건설</dc:creator>
  <cp:lastModifiedBy>owner</cp:lastModifiedBy>
  <cp:lastPrinted>2025-03-18T02:57:59Z</cp:lastPrinted>
  <dcterms:created xsi:type="dcterms:W3CDTF">2018-09-11T08:19:00Z</dcterms:created>
  <dcterms:modified xsi:type="dcterms:W3CDTF">2025-03-24T01:59:03Z</dcterms:modified>
</cp:coreProperties>
</file>