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2022년\"/>
    </mc:Choice>
  </mc:AlternateContent>
  <bookViews>
    <workbookView xWindow="120" yWindow="30" windowWidth="10755" windowHeight="6705"/>
  </bookViews>
  <sheets>
    <sheet name="한우 고급육" sheetId="1" r:id="rId1"/>
    <sheet name="젖소능력검정" sheetId="33" r:id="rId2"/>
    <sheet name="고능력돼지 액상정액" sheetId="4" r:id="rId3"/>
    <sheet name="양봉 설탕" sheetId="5" r:id="rId4"/>
    <sheet name="양봉 브랜드화" sheetId="35" r:id="rId5"/>
    <sheet name="맞춤형 곤충산업" sheetId="6" r:id="rId6"/>
    <sheet name="양봉 화분사료" sheetId="7" r:id="rId7"/>
    <sheet name="양봉 벌집(벌통,소초광)" sheetId="8" r:id="rId8"/>
    <sheet name="양봉 처리장비" sheetId="9" r:id="rId9"/>
    <sheet name="곤충사육농가 시설,장비" sheetId="10" r:id="rId10"/>
    <sheet name="토종벌 육성" sheetId="11" r:id="rId11"/>
    <sheet name="말벌퇴치장비" sheetId="12" r:id="rId12"/>
    <sheet name="축산환경개선제" sheetId="13" r:id="rId13"/>
    <sheet name="가축생균제" sheetId="14" r:id="rId14"/>
    <sheet name="액비저장조 분뇨발효제" sheetId="15" r:id="rId15"/>
    <sheet name="스키드로다" sheetId="16" r:id="rId16"/>
    <sheet name="기후변화대응시설" sheetId="17" r:id="rId17"/>
    <sheet name="친환경축산물인증" sheetId="19" r:id="rId18"/>
    <sheet name="친환경축산시설장비" sheetId="20" r:id="rId19"/>
    <sheet name="ICT 악취측정 기계장비" sheetId="36" r:id="rId20"/>
    <sheet name="스탄존 지원" sheetId="21" r:id="rId21"/>
    <sheet name="경영정보지" sheetId="22" r:id="rId22"/>
    <sheet name="맞춤형축산업현대화" sheetId="23" r:id="rId23"/>
    <sheet name="폐사체처리기" sheetId="24" r:id="rId24"/>
    <sheet name="사일리지 제조비(군비)" sheetId="25" r:id="rId25"/>
    <sheet name="사일리지 제조비(기금)" sheetId="26" r:id="rId26"/>
    <sheet name="배합사료 제조기" sheetId="27" r:id="rId27"/>
    <sheet name="사료작물 생산지원" sheetId="28" r:id="rId28"/>
    <sheet name="볏짚처리비" sheetId="29" r:id="rId29"/>
    <sheet name="양식어업인 수산약품 및 양식장비" sheetId="30" r:id="rId30"/>
    <sheet name="자연산 민물고기 진공포장기" sheetId="31" r:id="rId31"/>
    <sheet name="노후어선" sheetId="32" r:id="rId32"/>
  </sheets>
  <externalReferences>
    <externalReference r:id="rId33"/>
  </externalReferences>
  <definedNames>
    <definedName name="_xlnm._FilterDatabase" localSheetId="19" hidden="1">'ICT 악취측정 기계장비'!#REF!</definedName>
    <definedName name="_xlnm._FilterDatabase" localSheetId="21" hidden="1">경영정보지!$B$5:$O$13</definedName>
    <definedName name="_xlnm._FilterDatabase" localSheetId="2" hidden="1">'고능력돼지 액상정액'!$B$7:$P$13</definedName>
    <definedName name="_xlnm._FilterDatabase" localSheetId="16" hidden="1">기후변화대응시설!#REF!</definedName>
    <definedName name="_xlnm._FilterDatabase" localSheetId="28" hidden="1">볏짚처리비!$A$3:$T$15</definedName>
    <definedName name="_xlnm._FilterDatabase" localSheetId="27" hidden="1">'사료작물 생산지원'!$B$5:$N$24</definedName>
    <definedName name="_xlnm._FilterDatabase" localSheetId="12" hidden="1">축산환경개선제!$A$12:$Z$12</definedName>
    <definedName name="_xlnm._FilterDatabase" localSheetId="18" hidden="1">친환경축산시설장비!$A$6:$R$25</definedName>
    <definedName name="_xlnm.Print_Area" localSheetId="21">경영정보지!$A$1:$M$19</definedName>
    <definedName name="_xlnm.Print_Area" localSheetId="2">'고능력돼지 액상정액'!$A$1:$Q$15</definedName>
    <definedName name="_xlnm.Print_Area" localSheetId="31">노후어선!$A$1:$M$12</definedName>
    <definedName name="_xlnm.Print_Area" localSheetId="26">'배합사료 제조기'!$A$1:$M$12</definedName>
    <definedName name="_xlnm.Print_Area" localSheetId="28">볏짚처리비!$A$1:$T$18</definedName>
    <definedName name="_xlnm.Print_Area" localSheetId="27">'사료작물 생산지원'!$A$1:$O$24</definedName>
    <definedName name="_xlnm.Print_Area" localSheetId="29">'양식어업인 수산약품 및 양식장비'!$A$1:$N$15</definedName>
    <definedName name="_xlnm.Print_Area" localSheetId="30">'자연산 민물고기 진공포장기'!$A$1:$M$12</definedName>
    <definedName name="_xlnm.Print_Area" localSheetId="12">축산환경개선제!$A$1:$X$52</definedName>
    <definedName name="_xlnm.Print_Area" localSheetId="17">친환경축산물인증!$A$1:$M$14</definedName>
    <definedName name="_xlnm.Print_Area" localSheetId="18">친환경축산시설장비!$A$1:$P$27</definedName>
    <definedName name="_xlnm.Print_Area" localSheetId="0">'한우 고급육'!$A$1:$Q$23</definedName>
    <definedName name="_xlnm.Print_Titles" localSheetId="19">'ICT 악취측정 기계장비'!$1:$7</definedName>
    <definedName name="_xlnm.Print_Titles" localSheetId="21">경영정보지!$A$3:$IV$4</definedName>
    <definedName name="_xlnm.Print_Titles" localSheetId="16">기후변화대응시설!$1:$7</definedName>
    <definedName name="_xlnm.Print_Titles" localSheetId="11">말벌퇴치장비!$5:$6</definedName>
    <definedName name="_xlnm.Print_Titles" localSheetId="22">맞춤형축산업현대화!$3:$6</definedName>
    <definedName name="_xlnm.Print_Titles" localSheetId="28">볏짚처리비!$3:$4</definedName>
    <definedName name="_xlnm.Print_Titles" localSheetId="27">'사료작물 생산지원'!$A$4:$IR$5</definedName>
    <definedName name="_xlnm.Print_Titles" localSheetId="7">'양봉 벌집(벌통,소초광)'!$5:$6</definedName>
    <definedName name="_xlnm.Print_Titles" localSheetId="4">'양봉 브랜드화'!$5:$6</definedName>
    <definedName name="_xlnm.Print_Titles" localSheetId="3">'양봉 설탕'!$5:$6</definedName>
    <definedName name="_xlnm.Print_Titles" localSheetId="8">'양봉 처리장비'!$5:$6</definedName>
    <definedName name="_xlnm.Print_Titles" localSheetId="6">'양봉 화분사료'!$5:$6</definedName>
    <definedName name="_xlnm.Print_Titles" localSheetId="1">젖소능력검정!$A$3:$IV$4</definedName>
    <definedName name="_xlnm.Print_Titles" localSheetId="12">축산환경개선제!$A$9:$IQ$11</definedName>
    <definedName name="_xlnm.Print_Titles" localSheetId="17">친환경축산물인증!$A$3:$IV$4</definedName>
    <definedName name="필지목록" localSheetId="19">#REF!</definedName>
    <definedName name="필지목록" localSheetId="4">#REF!</definedName>
    <definedName name="필지목록">#REF!</definedName>
  </definedNames>
  <calcPr calcId="152511"/>
  <fileRecoveryPr autoRecover="0"/>
</workbook>
</file>

<file path=xl/calcChain.xml><?xml version="1.0" encoding="utf-8"?>
<calcChain xmlns="http://schemas.openxmlformats.org/spreadsheetml/2006/main">
  <c r="M9" i="36" l="1"/>
  <c r="M10" i="36"/>
  <c r="L9" i="36"/>
  <c r="L10" i="36"/>
  <c r="K9" i="36"/>
  <c r="K10" i="36"/>
  <c r="M8" i="36"/>
  <c r="L8" i="36"/>
  <c r="K8" i="36"/>
  <c r="J7" i="36"/>
  <c r="O20" i="20"/>
  <c r="M14" i="20"/>
  <c r="M18" i="20"/>
  <c r="M22" i="20"/>
  <c r="L13" i="20"/>
  <c r="L15" i="20"/>
  <c r="L17" i="20"/>
  <c r="L19" i="20"/>
  <c r="N19" i="20" s="1"/>
  <c r="L21" i="20"/>
  <c r="L23" i="20"/>
  <c r="L25" i="20"/>
  <c r="K13" i="20"/>
  <c r="O13" i="20" s="1"/>
  <c r="K14" i="20"/>
  <c r="L14" i="20" s="1"/>
  <c r="N14" i="20" s="1"/>
  <c r="K15" i="20"/>
  <c r="M15" i="20" s="1"/>
  <c r="K16" i="20"/>
  <c r="O16" i="20" s="1"/>
  <c r="K17" i="20"/>
  <c r="O17" i="20" s="1"/>
  <c r="K18" i="20"/>
  <c r="L18" i="20" s="1"/>
  <c r="N18" i="20" s="1"/>
  <c r="K19" i="20"/>
  <c r="M19" i="20" s="1"/>
  <c r="K20" i="20"/>
  <c r="K21" i="20"/>
  <c r="O21" i="20" s="1"/>
  <c r="K22" i="20"/>
  <c r="L22" i="20" s="1"/>
  <c r="N22" i="20" s="1"/>
  <c r="K23" i="20"/>
  <c r="M23" i="20" s="1"/>
  <c r="K24" i="20"/>
  <c r="K25" i="20"/>
  <c r="O25" i="20" s="1"/>
  <c r="L9" i="17"/>
  <c r="N9" i="17" s="1"/>
  <c r="L10" i="17"/>
  <c r="N10" i="17" s="1"/>
  <c r="K9" i="17"/>
  <c r="K10" i="17"/>
  <c r="M10" i="17" s="1"/>
  <c r="J7" i="16"/>
  <c r="N7" i="16" s="1"/>
  <c r="J8" i="16"/>
  <c r="N8" i="16" s="1"/>
  <c r="J9" i="16"/>
  <c r="J10" i="16"/>
  <c r="K10" i="16" s="1"/>
  <c r="J11" i="16"/>
  <c r="N11" i="16" s="1"/>
  <c r="J12" i="16"/>
  <c r="N12" i="16" s="1"/>
  <c r="J13" i="16"/>
  <c r="J14" i="16"/>
  <c r="J15" i="16"/>
  <c r="N15" i="16" s="1"/>
  <c r="J16" i="16"/>
  <c r="N16" i="16" s="1"/>
  <c r="N9" i="16"/>
  <c r="N10" i="16"/>
  <c r="N13" i="16"/>
  <c r="L9" i="16"/>
  <c r="L10" i="16"/>
  <c r="L13" i="16"/>
  <c r="K9" i="16"/>
  <c r="M9" i="16" s="1"/>
  <c r="K11" i="16"/>
  <c r="K13" i="16"/>
  <c r="M13" i="16" s="1"/>
  <c r="K15" i="16"/>
  <c r="E7" i="12"/>
  <c r="E7" i="9"/>
  <c r="K7" i="26"/>
  <c r="M7" i="26" s="1"/>
  <c r="K8" i="26"/>
  <c r="N8" i="26" s="1"/>
  <c r="K9" i="26"/>
  <c r="P9" i="26" s="1"/>
  <c r="K10" i="26"/>
  <c r="P10" i="26" s="1"/>
  <c r="K11" i="26"/>
  <c r="P11" i="26" s="1"/>
  <c r="K12" i="26"/>
  <c r="N12" i="26" s="1"/>
  <c r="K13" i="26"/>
  <c r="P13" i="26" s="1"/>
  <c r="K14" i="26"/>
  <c r="P14" i="26" s="1"/>
  <c r="K15" i="26"/>
  <c r="N15" i="26" s="1"/>
  <c r="K16" i="26"/>
  <c r="N16" i="26" s="1"/>
  <c r="K6" i="26"/>
  <c r="M24" i="20" l="1"/>
  <c r="L24" i="20"/>
  <c r="N24" i="20" s="1"/>
  <c r="M20" i="20"/>
  <c r="L20" i="20"/>
  <c r="M16" i="20"/>
  <c r="L16" i="20"/>
  <c r="N16" i="20" s="1"/>
  <c r="N25" i="20"/>
  <c r="K14" i="16"/>
  <c r="M14" i="16" s="1"/>
  <c r="N14" i="16"/>
  <c r="L14" i="16"/>
  <c r="M10" i="16"/>
  <c r="N23" i="20"/>
  <c r="N15" i="20"/>
  <c r="O24" i="20"/>
  <c r="K16" i="16"/>
  <c r="K12" i="16"/>
  <c r="K8" i="16"/>
  <c r="M25" i="20"/>
  <c r="M21" i="20"/>
  <c r="N21" i="20" s="1"/>
  <c r="M17" i="20"/>
  <c r="N17" i="20" s="1"/>
  <c r="M13" i="20"/>
  <c r="N13" i="20" s="1"/>
  <c r="O23" i="20"/>
  <c r="O19" i="20"/>
  <c r="O15" i="20"/>
  <c r="M9" i="17"/>
  <c r="O22" i="20"/>
  <c r="O18" i="20"/>
  <c r="O14" i="20"/>
  <c r="L7" i="36"/>
  <c r="K7" i="36"/>
  <c r="K7" i="16"/>
  <c r="M16" i="16"/>
  <c r="M11" i="16"/>
  <c r="L15" i="16"/>
  <c r="M15" i="16" s="1"/>
  <c r="L11" i="16"/>
  <c r="L7" i="16"/>
  <c r="L16" i="16"/>
  <c r="L12" i="16"/>
  <c r="M12" i="16" s="1"/>
  <c r="L8" i="16"/>
  <c r="M8" i="16" s="1"/>
  <c r="N9" i="26"/>
  <c r="L9" i="26"/>
  <c r="L10" i="26"/>
  <c r="N10" i="26"/>
  <c r="L13" i="26"/>
  <c r="N13" i="26"/>
  <c r="L14" i="26"/>
  <c r="N14" i="26"/>
  <c r="M15" i="26"/>
  <c r="P15" i="26"/>
  <c r="P7" i="26"/>
  <c r="M12" i="26"/>
  <c r="P16" i="26"/>
  <c r="P8" i="26"/>
  <c r="L15" i="26"/>
  <c r="O15" i="26" s="1"/>
  <c r="L11" i="26"/>
  <c r="L7" i="26"/>
  <c r="M13" i="26"/>
  <c r="M9" i="26"/>
  <c r="N11" i="26"/>
  <c r="N7" i="26"/>
  <c r="M11" i="26"/>
  <c r="M16" i="26"/>
  <c r="M8" i="26"/>
  <c r="P12" i="26"/>
  <c r="L16" i="26"/>
  <c r="O16" i="26" s="1"/>
  <c r="L12" i="26"/>
  <c r="O12" i="26" s="1"/>
  <c r="L8" i="26"/>
  <c r="O8" i="26" s="1"/>
  <c r="M14" i="26"/>
  <c r="M10" i="26"/>
  <c r="G6" i="32"/>
  <c r="I8" i="32"/>
  <c r="K8" i="32" s="1"/>
  <c r="H8" i="32"/>
  <c r="J8" i="32" s="1"/>
  <c r="H9" i="32"/>
  <c r="I9" i="32" s="1"/>
  <c r="H10" i="32"/>
  <c r="I10" i="32" s="1"/>
  <c r="H7" i="32"/>
  <c r="H6" i="32" s="1"/>
  <c r="I8" i="31"/>
  <c r="K8" i="31" s="1"/>
  <c r="H8" i="31"/>
  <c r="J8" i="31" s="1"/>
  <c r="H9" i="31"/>
  <c r="I9" i="31" s="1"/>
  <c r="H10" i="31"/>
  <c r="L10" i="31" s="1"/>
  <c r="H7" i="31"/>
  <c r="I7" i="31" s="1"/>
  <c r="G6" i="31"/>
  <c r="D6" i="30"/>
  <c r="I8" i="30"/>
  <c r="M8" i="30" s="1"/>
  <c r="I9" i="30"/>
  <c r="M9" i="30" s="1"/>
  <c r="I10" i="30"/>
  <c r="M10" i="30" s="1"/>
  <c r="I11" i="30"/>
  <c r="M11" i="30" s="1"/>
  <c r="I7" i="30"/>
  <c r="H6" i="30"/>
  <c r="N9" i="29"/>
  <c r="O9" i="29" s="1"/>
  <c r="N12" i="29"/>
  <c r="O12" i="29" s="1"/>
  <c r="N13" i="29"/>
  <c r="P13" i="29" s="1"/>
  <c r="N7" i="29"/>
  <c r="P7" i="29" s="1"/>
  <c r="N6" i="29"/>
  <c r="P6" i="29" s="1"/>
  <c r="L8" i="28"/>
  <c r="L13" i="28"/>
  <c r="N13" i="28" s="1"/>
  <c r="L12" i="28"/>
  <c r="M12" i="28" s="1"/>
  <c r="L11" i="28"/>
  <c r="L19" i="28"/>
  <c r="M19" i="28" s="1"/>
  <c r="K18" i="28"/>
  <c r="L17" i="28"/>
  <c r="M17" i="28" s="1"/>
  <c r="K16" i="28"/>
  <c r="L9" i="28"/>
  <c r="K10" i="28"/>
  <c r="N11" i="28"/>
  <c r="J8" i="27"/>
  <c r="J9" i="27"/>
  <c r="J10" i="27"/>
  <c r="J7" i="27"/>
  <c r="L9" i="35"/>
  <c r="K9" i="35"/>
  <c r="M9" i="35" s="1"/>
  <c r="K10" i="35"/>
  <c r="L10" i="35" s="1"/>
  <c r="K8" i="35"/>
  <c r="M8" i="35" s="1"/>
  <c r="J7" i="35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J7" i="6"/>
  <c r="I7" i="6"/>
  <c r="O13" i="4"/>
  <c r="K8" i="4"/>
  <c r="M8" i="4" s="1"/>
  <c r="K9" i="4"/>
  <c r="M9" i="4" s="1"/>
  <c r="K10" i="4"/>
  <c r="M10" i="4" s="1"/>
  <c r="K11" i="4"/>
  <c r="O11" i="4" s="1"/>
  <c r="K12" i="4"/>
  <c r="M12" i="4" s="1"/>
  <c r="K13" i="4"/>
  <c r="M13" i="4" s="1"/>
  <c r="K7" i="4"/>
  <c r="K7" i="1"/>
  <c r="M7" i="1" s="1"/>
  <c r="K8" i="1"/>
  <c r="L8" i="1" s="1"/>
  <c r="K9" i="1"/>
  <c r="O9" i="1" s="1"/>
  <c r="K10" i="1"/>
  <c r="O10" i="1" s="1"/>
  <c r="K11" i="1"/>
  <c r="M11" i="1" s="1"/>
  <c r="K12" i="1"/>
  <c r="L12" i="1" s="1"/>
  <c r="K13" i="1"/>
  <c r="O13" i="1" s="1"/>
  <c r="K14" i="1"/>
  <c r="O14" i="1" s="1"/>
  <c r="K15" i="1"/>
  <c r="M15" i="1" s="1"/>
  <c r="K16" i="1"/>
  <c r="L16" i="1" s="1"/>
  <c r="K17" i="1"/>
  <c r="O17" i="1" s="1"/>
  <c r="K18" i="1"/>
  <c r="O18" i="1" s="1"/>
  <c r="K19" i="1"/>
  <c r="M19" i="1" s="1"/>
  <c r="K20" i="1"/>
  <c r="L20" i="1" s="1"/>
  <c r="K21" i="1"/>
  <c r="O21" i="1" s="1"/>
  <c r="K6" i="1"/>
  <c r="K8" i="25"/>
  <c r="K9" i="25"/>
  <c r="K10" i="25"/>
  <c r="K11" i="25"/>
  <c r="K12" i="25"/>
  <c r="K13" i="25"/>
  <c r="K14" i="25"/>
  <c r="K15" i="25"/>
  <c r="K16" i="25"/>
  <c r="K17" i="25"/>
  <c r="K18" i="25"/>
  <c r="K7" i="25"/>
  <c r="J5" i="24"/>
  <c r="I5" i="24"/>
  <c r="K7" i="24"/>
  <c r="K8" i="24"/>
  <c r="N7" i="24"/>
  <c r="N8" i="24"/>
  <c r="L7" i="24"/>
  <c r="L5" i="24" s="1"/>
  <c r="L8" i="24"/>
  <c r="N6" i="24"/>
  <c r="N5" i="24" s="1"/>
  <c r="L6" i="24"/>
  <c r="K6" i="24"/>
  <c r="L7" i="22"/>
  <c r="L8" i="22"/>
  <c r="L9" i="22"/>
  <c r="L10" i="22"/>
  <c r="L11" i="22"/>
  <c r="L12" i="22"/>
  <c r="L13" i="22"/>
  <c r="L6" i="22"/>
  <c r="K8" i="21"/>
  <c r="M8" i="21" s="1"/>
  <c r="K9" i="21"/>
  <c r="M9" i="21" s="1"/>
  <c r="K10" i="21"/>
  <c r="M10" i="21" s="1"/>
  <c r="K11" i="21"/>
  <c r="M11" i="21" s="1"/>
  <c r="K12" i="21"/>
  <c r="M12" i="21" s="1"/>
  <c r="K13" i="21"/>
  <c r="M13" i="21" s="1"/>
  <c r="K14" i="21"/>
  <c r="M14" i="21" s="1"/>
  <c r="K15" i="21"/>
  <c r="M15" i="21" s="1"/>
  <c r="K16" i="21"/>
  <c r="M16" i="21" s="1"/>
  <c r="K17" i="21"/>
  <c r="M17" i="21" s="1"/>
  <c r="K18" i="21"/>
  <c r="M18" i="21" s="1"/>
  <c r="K19" i="21"/>
  <c r="M19" i="21" s="1"/>
  <c r="K20" i="21"/>
  <c r="M20" i="21" s="1"/>
  <c r="K21" i="21"/>
  <c r="M21" i="21" s="1"/>
  <c r="K22" i="21"/>
  <c r="M22" i="21" s="1"/>
  <c r="K23" i="21"/>
  <c r="M23" i="21" s="1"/>
  <c r="K24" i="21"/>
  <c r="M24" i="21" s="1"/>
  <c r="K25" i="21"/>
  <c r="M25" i="21" s="1"/>
  <c r="K26" i="21"/>
  <c r="M26" i="21" s="1"/>
  <c r="K27" i="21"/>
  <c r="M27" i="21" s="1"/>
  <c r="K7" i="21"/>
  <c r="K8" i="20"/>
  <c r="L8" i="20" s="1"/>
  <c r="K9" i="20"/>
  <c r="L9" i="20" s="1"/>
  <c r="K10" i="20"/>
  <c r="L10" i="20" s="1"/>
  <c r="K11" i="20"/>
  <c r="L11" i="20" s="1"/>
  <c r="K12" i="20"/>
  <c r="L12" i="20" s="1"/>
  <c r="K7" i="20"/>
  <c r="L7" i="20" s="1"/>
  <c r="J7" i="19"/>
  <c r="K7" i="19" s="1"/>
  <c r="J8" i="19"/>
  <c r="L8" i="19" s="1"/>
  <c r="J9" i="19"/>
  <c r="L9" i="19" s="1"/>
  <c r="J10" i="19"/>
  <c r="K10" i="19" s="1"/>
  <c r="J11" i="19"/>
  <c r="K11" i="19" s="1"/>
  <c r="J12" i="19"/>
  <c r="L12" i="19" s="1"/>
  <c r="J6" i="19"/>
  <c r="K6" i="19" s="1"/>
  <c r="L8" i="17"/>
  <c r="K8" i="17"/>
  <c r="J6" i="16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L8" i="14"/>
  <c r="L9" i="14"/>
  <c r="N9" i="14" s="1"/>
  <c r="L10" i="14"/>
  <c r="L11" i="14"/>
  <c r="N11" i="14" s="1"/>
  <c r="L12" i="14"/>
  <c r="N12" i="14" s="1"/>
  <c r="L13" i="14"/>
  <c r="N13" i="14" s="1"/>
  <c r="L14" i="14"/>
  <c r="L15" i="14"/>
  <c r="N15" i="14" s="1"/>
  <c r="L16" i="14"/>
  <c r="N16" i="14" s="1"/>
  <c r="L17" i="14"/>
  <c r="N17" i="14" s="1"/>
  <c r="L18" i="14"/>
  <c r="L19" i="14"/>
  <c r="N19" i="14" s="1"/>
  <c r="L20" i="14"/>
  <c r="N20" i="14" s="1"/>
  <c r="L21" i="14"/>
  <c r="N21" i="14" s="1"/>
  <c r="L22" i="14"/>
  <c r="O7" i="14"/>
  <c r="M7" i="14"/>
  <c r="L7" i="14"/>
  <c r="N7" i="14" s="1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P13" i="13"/>
  <c r="O13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8" i="12"/>
  <c r="I6" i="11"/>
  <c r="K8" i="10"/>
  <c r="K9" i="10"/>
  <c r="K10" i="10"/>
  <c r="K11" i="10"/>
  <c r="K12" i="10"/>
  <c r="K13" i="10"/>
  <c r="I8" i="10"/>
  <c r="I9" i="10"/>
  <c r="I10" i="10"/>
  <c r="I11" i="10"/>
  <c r="I12" i="10"/>
  <c r="I13" i="10"/>
  <c r="H8" i="10"/>
  <c r="H9" i="10"/>
  <c r="H10" i="10"/>
  <c r="J10" i="10" s="1"/>
  <c r="H11" i="10"/>
  <c r="J11" i="10" s="1"/>
  <c r="H12" i="10"/>
  <c r="H13" i="10"/>
  <c r="I7" i="10"/>
  <c r="H7" i="10"/>
  <c r="O9" i="9"/>
  <c r="O10" i="9"/>
  <c r="O11" i="9"/>
  <c r="O12" i="9"/>
  <c r="O13" i="9"/>
  <c r="O14" i="9"/>
  <c r="O15" i="9"/>
  <c r="O16" i="9"/>
  <c r="O17" i="9"/>
  <c r="O8" i="9"/>
  <c r="N9" i="9"/>
  <c r="P9" i="9" s="1"/>
  <c r="N10" i="9"/>
  <c r="P10" i="9" s="1"/>
  <c r="N11" i="9"/>
  <c r="P11" i="9" s="1"/>
  <c r="N12" i="9"/>
  <c r="N13" i="9"/>
  <c r="P13" i="9" s="1"/>
  <c r="N14" i="9"/>
  <c r="P14" i="9" s="1"/>
  <c r="N15" i="9"/>
  <c r="P15" i="9" s="1"/>
  <c r="N16" i="9"/>
  <c r="N17" i="9"/>
  <c r="P17" i="9" s="1"/>
  <c r="N8" i="9"/>
  <c r="P8" i="9" s="1"/>
  <c r="Q9" i="9"/>
  <c r="Q10" i="9"/>
  <c r="Q11" i="9"/>
  <c r="M11" i="9" s="1"/>
  <c r="Q12" i="9"/>
  <c r="Q13" i="9"/>
  <c r="Q14" i="9"/>
  <c r="Q15" i="9"/>
  <c r="M15" i="9" s="1"/>
  <c r="Q16" i="9"/>
  <c r="Q17" i="9"/>
  <c r="Q8" i="9"/>
  <c r="N8" i="8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8" i="7"/>
  <c r="J12" i="10" l="1"/>
  <c r="J8" i="10"/>
  <c r="N15" i="13"/>
  <c r="K9" i="19"/>
  <c r="K5" i="24"/>
  <c r="M6" i="24"/>
  <c r="M7" i="24"/>
  <c r="M17" i="1"/>
  <c r="L10" i="4"/>
  <c r="N10" i="4" s="1"/>
  <c r="O9" i="4"/>
  <c r="I10" i="31"/>
  <c r="M7" i="20"/>
  <c r="N7" i="20" s="1"/>
  <c r="M9" i="20"/>
  <c r="N9" i="20" s="1"/>
  <c r="O11" i="26"/>
  <c r="J7" i="10"/>
  <c r="M8" i="17"/>
  <c r="M7" i="17" s="1"/>
  <c r="M9" i="1"/>
  <c r="L9" i="4"/>
  <c r="N9" i="4" s="1"/>
  <c r="O6" i="29"/>
  <c r="Q6" i="29" s="1"/>
  <c r="I7" i="32"/>
  <c r="J10" i="32"/>
  <c r="K10" i="32" s="1"/>
  <c r="M12" i="20"/>
  <c r="N12" i="20" s="1"/>
  <c r="M8" i="20"/>
  <c r="N8" i="20" s="1"/>
  <c r="O14" i="26"/>
  <c r="O10" i="26"/>
  <c r="O19" i="1"/>
  <c r="J10" i="31"/>
  <c r="J7" i="32"/>
  <c r="L10" i="32"/>
  <c r="M11" i="20"/>
  <c r="N11" i="20" s="1"/>
  <c r="L8" i="35"/>
  <c r="O9" i="26"/>
  <c r="M16" i="9"/>
  <c r="P16" i="9"/>
  <c r="P12" i="9"/>
  <c r="M12" i="9" s="1"/>
  <c r="J13" i="10"/>
  <c r="J9" i="10"/>
  <c r="N22" i="14"/>
  <c r="N18" i="14"/>
  <c r="N14" i="14"/>
  <c r="N10" i="14"/>
  <c r="L6" i="19"/>
  <c r="K12" i="19"/>
  <c r="M8" i="24"/>
  <c r="L13" i="1"/>
  <c r="O11" i="1"/>
  <c r="L13" i="4"/>
  <c r="N13" i="4" s="1"/>
  <c r="O10" i="4"/>
  <c r="O7" i="29"/>
  <c r="Q7" i="29" s="1"/>
  <c r="L7" i="32"/>
  <c r="M10" i="20"/>
  <c r="N10" i="20" s="1"/>
  <c r="O7" i="26"/>
  <c r="O5" i="26" s="1"/>
  <c r="O13" i="26"/>
  <c r="N20" i="20"/>
  <c r="M7" i="36"/>
  <c r="Q9" i="29"/>
  <c r="P9" i="29"/>
  <c r="K8" i="19"/>
  <c r="M7" i="16"/>
  <c r="N8" i="14"/>
  <c r="N6" i="14" s="1"/>
  <c r="L11" i="19"/>
  <c r="L7" i="19"/>
  <c r="O16" i="1"/>
  <c r="O8" i="1"/>
  <c r="M11" i="4"/>
  <c r="M10" i="35"/>
  <c r="P12" i="29"/>
  <c r="Q12" i="29" s="1"/>
  <c r="J11" i="30"/>
  <c r="L11" i="30" s="1"/>
  <c r="K11" i="30"/>
  <c r="L10" i="19"/>
  <c r="L9" i="1"/>
  <c r="N9" i="1" s="1"/>
  <c r="M16" i="1"/>
  <c r="N16" i="1" s="1"/>
  <c r="M8" i="1"/>
  <c r="N8" i="1" s="1"/>
  <c r="O15" i="1"/>
  <c r="L12" i="4"/>
  <c r="N12" i="4" s="1"/>
  <c r="L8" i="4"/>
  <c r="N8" i="4" s="1"/>
  <c r="O12" i="4"/>
  <c r="O8" i="4"/>
  <c r="J10" i="30"/>
  <c r="K10" i="30"/>
  <c r="L9" i="31"/>
  <c r="L9" i="32"/>
  <c r="N24" i="13"/>
  <c r="N20" i="13"/>
  <c r="N16" i="13"/>
  <c r="K22" i="14"/>
  <c r="K18" i="14"/>
  <c r="K10" i="14"/>
  <c r="K21" i="14"/>
  <c r="K17" i="14"/>
  <c r="K9" i="14"/>
  <c r="L21" i="1"/>
  <c r="N21" i="1" s="1"/>
  <c r="M21" i="1"/>
  <c r="M13" i="1"/>
  <c r="O20" i="1"/>
  <c r="O12" i="1"/>
  <c r="L11" i="4"/>
  <c r="N11" i="4" s="1"/>
  <c r="O13" i="29"/>
  <c r="Q13" i="29" s="1"/>
  <c r="J9" i="30"/>
  <c r="K9" i="30"/>
  <c r="J9" i="31"/>
  <c r="K9" i="31" s="1"/>
  <c r="L8" i="31"/>
  <c r="J9" i="32"/>
  <c r="J6" i="32" s="1"/>
  <c r="L8" i="32"/>
  <c r="N25" i="13"/>
  <c r="K7" i="14"/>
  <c r="L17" i="1"/>
  <c r="N17" i="1" s="1"/>
  <c r="M20" i="1"/>
  <c r="N20" i="1" s="1"/>
  <c r="M12" i="1"/>
  <c r="N12" i="1" s="1"/>
  <c r="I6" i="30"/>
  <c r="J8" i="30"/>
  <c r="L8" i="30" s="1"/>
  <c r="K8" i="30"/>
  <c r="I6" i="31"/>
  <c r="L7" i="31"/>
  <c r="H6" i="31"/>
  <c r="J7" i="31"/>
  <c r="J6" i="31" s="1"/>
  <c r="M13" i="28"/>
  <c r="L16" i="28"/>
  <c r="L18" i="28"/>
  <c r="M18" i="28"/>
  <c r="N19" i="28"/>
  <c r="N18" i="28" s="1"/>
  <c r="M16" i="28"/>
  <c r="N17" i="28"/>
  <c r="N16" i="28" s="1"/>
  <c r="L10" i="28"/>
  <c r="N12" i="28"/>
  <c r="N10" i="28" s="1"/>
  <c r="M11" i="28"/>
  <c r="L7" i="35"/>
  <c r="K7" i="35"/>
  <c r="M7" i="35"/>
  <c r="L14" i="1"/>
  <c r="L19" i="1"/>
  <c r="N19" i="1" s="1"/>
  <c r="L15" i="1"/>
  <c r="N15" i="1" s="1"/>
  <c r="L11" i="1"/>
  <c r="N11" i="1" s="1"/>
  <c r="L7" i="1"/>
  <c r="N7" i="1" s="1"/>
  <c r="M18" i="1"/>
  <c r="M14" i="1"/>
  <c r="M10" i="1"/>
  <c r="O7" i="1"/>
  <c r="L18" i="1"/>
  <c r="N18" i="1" s="1"/>
  <c r="L10" i="1"/>
  <c r="N10" i="1" s="1"/>
  <c r="L16" i="21"/>
  <c r="L25" i="21"/>
  <c r="L21" i="21"/>
  <c r="L17" i="21"/>
  <c r="L13" i="21"/>
  <c r="L9" i="21"/>
  <c r="L26" i="21"/>
  <c r="L22" i="21"/>
  <c r="L18" i="21"/>
  <c r="L14" i="21"/>
  <c r="L10" i="21"/>
  <c r="L27" i="21"/>
  <c r="L23" i="21"/>
  <c r="L19" i="21"/>
  <c r="L15" i="21"/>
  <c r="L11" i="21"/>
  <c r="K6" i="21"/>
  <c r="L24" i="21"/>
  <c r="L20" i="21"/>
  <c r="L12" i="21"/>
  <c r="L8" i="21"/>
  <c r="K13" i="14"/>
  <c r="K14" i="14"/>
  <c r="K20" i="14"/>
  <c r="K16" i="14"/>
  <c r="K12" i="14"/>
  <c r="K19" i="14"/>
  <c r="K15" i="14"/>
  <c r="K11" i="14"/>
  <c r="N21" i="13"/>
  <c r="N27" i="13"/>
  <c r="N23" i="13"/>
  <c r="N19" i="13"/>
  <c r="N17" i="13"/>
  <c r="N26" i="13"/>
  <c r="N22" i="13"/>
  <c r="N18" i="13"/>
  <c r="N14" i="13"/>
  <c r="M17" i="9"/>
  <c r="M13" i="9"/>
  <c r="M9" i="9"/>
  <c r="M14" i="9"/>
  <c r="M10" i="9"/>
  <c r="M8" i="9"/>
  <c r="N5" i="20" l="1"/>
  <c r="I6" i="32"/>
  <c r="K7" i="32"/>
  <c r="M5" i="24"/>
  <c r="N13" i="1"/>
  <c r="P7" i="9"/>
  <c r="L9" i="30"/>
  <c r="L10" i="30"/>
  <c r="J6" i="10"/>
  <c r="K10" i="31"/>
  <c r="N14" i="1"/>
  <c r="K9" i="32"/>
  <c r="K7" i="31"/>
  <c r="K6" i="31" s="1"/>
  <c r="K8" i="14"/>
  <c r="L6" i="32"/>
  <c r="L6" i="31"/>
  <c r="M10" i="28"/>
  <c r="K9" i="5"/>
  <c r="K10" i="5"/>
  <c r="K11" i="5"/>
  <c r="K12" i="5"/>
  <c r="K13" i="5"/>
  <c r="K14" i="5"/>
  <c r="K15" i="5"/>
  <c r="K16" i="5"/>
  <c r="K17" i="5"/>
  <c r="L17" i="5" s="1"/>
  <c r="K18" i="5"/>
  <c r="M18" i="5" s="1"/>
  <c r="K19" i="5"/>
  <c r="M19" i="5" s="1"/>
  <c r="K20" i="5"/>
  <c r="M20" i="5" s="1"/>
  <c r="K21" i="5"/>
  <c r="L21" i="5" s="1"/>
  <c r="K22" i="5"/>
  <c r="M22" i="5" s="1"/>
  <c r="K23" i="5"/>
  <c r="M23" i="5" s="1"/>
  <c r="K24" i="5"/>
  <c r="M24" i="5" s="1"/>
  <c r="K25" i="5"/>
  <c r="L25" i="5" s="1"/>
  <c r="K26" i="5"/>
  <c r="L26" i="5" s="1"/>
  <c r="K27" i="5"/>
  <c r="M27" i="5" s="1"/>
  <c r="K8" i="5"/>
  <c r="J7" i="33"/>
  <c r="J8" i="33"/>
  <c r="J9" i="33"/>
  <c r="J10" i="33"/>
  <c r="J11" i="33"/>
  <c r="J12" i="33"/>
  <c r="J13" i="33"/>
  <c r="J14" i="33"/>
  <c r="J15" i="33"/>
  <c r="J6" i="33"/>
  <c r="U15" i="33"/>
  <c r="U14" i="33"/>
  <c r="U13" i="33"/>
  <c r="U12" i="33"/>
  <c r="U11" i="33"/>
  <c r="U10" i="33"/>
  <c r="N10" i="33"/>
  <c r="U9" i="33"/>
  <c r="U8" i="33"/>
  <c r="U7" i="33"/>
  <c r="U6" i="33"/>
  <c r="I5" i="33"/>
  <c r="H5" i="33"/>
  <c r="G5" i="33"/>
  <c r="J7" i="30"/>
  <c r="K7" i="30"/>
  <c r="K6" i="30" s="1"/>
  <c r="M7" i="30"/>
  <c r="M6" i="30" s="1"/>
  <c r="N14" i="29"/>
  <c r="R13" i="29"/>
  <c r="N11" i="29"/>
  <c r="N8" i="29"/>
  <c r="R7" i="29"/>
  <c r="M5" i="29"/>
  <c r="K5" i="29"/>
  <c r="J5" i="29"/>
  <c r="I5" i="29"/>
  <c r="L15" i="33" l="1"/>
  <c r="K15" i="33"/>
  <c r="M15" i="33" s="1"/>
  <c r="L11" i="33"/>
  <c r="K11" i="33"/>
  <c r="M11" i="33" s="1"/>
  <c r="L7" i="33"/>
  <c r="K7" i="33"/>
  <c r="M7" i="33" s="1"/>
  <c r="N14" i="33"/>
  <c r="L14" i="33"/>
  <c r="K14" i="33"/>
  <c r="M14" i="33" s="1"/>
  <c r="L10" i="33"/>
  <c r="K10" i="33"/>
  <c r="M10" i="33" s="1"/>
  <c r="K6" i="32"/>
  <c r="L13" i="33"/>
  <c r="K13" i="33"/>
  <c r="M13" i="33" s="1"/>
  <c r="N9" i="33"/>
  <c r="O9" i="33" s="1"/>
  <c r="L9" i="33"/>
  <c r="K9" i="33"/>
  <c r="J6" i="30"/>
  <c r="L7" i="30"/>
  <c r="L6" i="30" s="1"/>
  <c r="N6" i="33"/>
  <c r="L6" i="33"/>
  <c r="K6" i="33"/>
  <c r="M6" i="33" s="1"/>
  <c r="K12" i="33"/>
  <c r="L12" i="33"/>
  <c r="K8" i="33"/>
  <c r="L8" i="33"/>
  <c r="O8" i="29"/>
  <c r="Q8" i="29" s="1"/>
  <c r="P8" i="29"/>
  <c r="P11" i="29"/>
  <c r="O11" i="29"/>
  <c r="P14" i="29"/>
  <c r="O14" i="29"/>
  <c r="M21" i="5"/>
  <c r="N10" i="29"/>
  <c r="N15" i="29"/>
  <c r="R8" i="29"/>
  <c r="R11" i="29"/>
  <c r="R14" i="29"/>
  <c r="L7" i="4"/>
  <c r="N7" i="4" s="1"/>
  <c r="N6" i="4" s="1"/>
  <c r="M7" i="4"/>
  <c r="M26" i="5"/>
  <c r="M17" i="5"/>
  <c r="L22" i="5"/>
  <c r="L18" i="5"/>
  <c r="M25" i="5"/>
  <c r="L27" i="5"/>
  <c r="L23" i="5"/>
  <c r="L19" i="5"/>
  <c r="L24" i="5"/>
  <c r="L20" i="5"/>
  <c r="N13" i="33"/>
  <c r="O13" i="33" s="1"/>
  <c r="R10" i="33"/>
  <c r="O10" i="33"/>
  <c r="P10" i="33"/>
  <c r="Q10" i="33"/>
  <c r="R6" i="33"/>
  <c r="O6" i="33"/>
  <c r="P6" i="33"/>
  <c r="Q6" i="33"/>
  <c r="R14" i="33"/>
  <c r="O14" i="33"/>
  <c r="P14" i="33"/>
  <c r="Q14" i="33"/>
  <c r="R9" i="33"/>
  <c r="N8" i="33"/>
  <c r="Q9" i="33"/>
  <c r="N12" i="33"/>
  <c r="J5" i="33"/>
  <c r="N7" i="33"/>
  <c r="P9" i="33"/>
  <c r="N11" i="33"/>
  <c r="N15" i="33"/>
  <c r="S6" i="29"/>
  <c r="S12" i="29"/>
  <c r="R6" i="29"/>
  <c r="R12" i="29"/>
  <c r="S8" i="29"/>
  <c r="R9" i="29"/>
  <c r="Q14" i="29" l="1"/>
  <c r="M8" i="33"/>
  <c r="M9" i="33"/>
  <c r="M5" i="33" s="1"/>
  <c r="Q11" i="29"/>
  <c r="M12" i="33"/>
  <c r="P10" i="29"/>
  <c r="O10" i="29"/>
  <c r="Q10" i="29" s="1"/>
  <c r="P15" i="29"/>
  <c r="O15" i="29"/>
  <c r="S10" i="29"/>
  <c r="N5" i="29"/>
  <c r="R15" i="29"/>
  <c r="R10" i="29"/>
  <c r="S14" i="29"/>
  <c r="P13" i="33"/>
  <c r="Q13" i="33"/>
  <c r="R13" i="33"/>
  <c r="K5" i="33"/>
  <c r="L5" i="33"/>
  <c r="Q15" i="33"/>
  <c r="R15" i="33"/>
  <c r="O15" i="33"/>
  <c r="P15" i="33"/>
  <c r="P8" i="33"/>
  <c r="Q8" i="33"/>
  <c r="R8" i="33"/>
  <c r="O8" i="33"/>
  <c r="Q11" i="33"/>
  <c r="R11" i="33"/>
  <c r="O11" i="33"/>
  <c r="P11" i="33"/>
  <c r="Q7" i="33"/>
  <c r="R7" i="33"/>
  <c r="O7" i="33"/>
  <c r="P7" i="33"/>
  <c r="P12" i="33"/>
  <c r="Q12" i="33"/>
  <c r="R12" i="33"/>
  <c r="O12" i="33"/>
  <c r="N5" i="33"/>
  <c r="O5" i="29" l="1"/>
  <c r="Q15" i="29"/>
  <c r="Q5" i="29" s="1"/>
  <c r="P5" i="29"/>
  <c r="S5" i="29"/>
  <c r="R5" i="29"/>
  <c r="R5" i="33"/>
  <c r="P5" i="33"/>
  <c r="Q5" i="33"/>
  <c r="O5" i="33"/>
  <c r="M9" i="28" l="1"/>
  <c r="M8" i="28"/>
  <c r="K7" i="28"/>
  <c r="K6" i="28" s="1"/>
  <c r="L10" i="27"/>
  <c r="K10" i="27"/>
  <c r="L9" i="27"/>
  <c r="K9" i="27"/>
  <c r="L8" i="27"/>
  <c r="K8" i="27"/>
  <c r="L7" i="27"/>
  <c r="K7" i="27"/>
  <c r="J6" i="27"/>
  <c r="I6" i="27"/>
  <c r="I5" i="26"/>
  <c r="J5" i="26"/>
  <c r="N6" i="26"/>
  <c r="G24" i="25"/>
  <c r="G23" i="25"/>
  <c r="G22" i="25"/>
  <c r="L18" i="25"/>
  <c r="M18" i="25"/>
  <c r="L17" i="25"/>
  <c r="M16" i="25"/>
  <c r="L15" i="25"/>
  <c r="M15" i="25"/>
  <c r="L14" i="25"/>
  <c r="L13" i="25"/>
  <c r="M12" i="25"/>
  <c r="L12" i="25"/>
  <c r="L11" i="25"/>
  <c r="M10" i="25"/>
  <c r="L10" i="25"/>
  <c r="L9" i="25"/>
  <c r="L8" i="25"/>
  <c r="M7" i="25"/>
  <c r="L7" i="25"/>
  <c r="J6" i="25"/>
  <c r="I6" i="25"/>
  <c r="L22" i="23"/>
  <c r="K22" i="23"/>
  <c r="L21" i="23"/>
  <c r="K21" i="23"/>
  <c r="L20" i="23"/>
  <c r="K20" i="23"/>
  <c r="L19" i="23"/>
  <c r="K19" i="23"/>
  <c r="L18" i="23"/>
  <c r="K18" i="23"/>
  <c r="L17" i="23"/>
  <c r="K17" i="23"/>
  <c r="L16" i="23"/>
  <c r="K16" i="23"/>
  <c r="L15" i="23"/>
  <c r="K15" i="23"/>
  <c r="L14" i="23"/>
  <c r="K14" i="23"/>
  <c r="L13" i="23"/>
  <c r="K13" i="23"/>
  <c r="L12" i="23"/>
  <c r="K12" i="23"/>
  <c r="L11" i="23"/>
  <c r="K11" i="23"/>
  <c r="L10" i="23"/>
  <c r="K10" i="23"/>
  <c r="L9" i="23"/>
  <c r="K9" i="23"/>
  <c r="L8" i="23"/>
  <c r="K8" i="23"/>
  <c r="L7" i="23"/>
  <c r="K7" i="23"/>
  <c r="J6" i="23"/>
  <c r="I6" i="23"/>
  <c r="M7" i="28" l="1"/>
  <c r="M6" i="28" s="1"/>
  <c r="N9" i="28"/>
  <c r="L6" i="27"/>
  <c r="K6" i="27"/>
  <c r="P6" i="26"/>
  <c r="K5" i="26"/>
  <c r="M11" i="25"/>
  <c r="L16" i="25"/>
  <c r="L6" i="25" s="1"/>
  <c r="M8" i="25"/>
  <c r="M14" i="25"/>
  <c r="M9" i="25"/>
  <c r="M13" i="25"/>
  <c r="L6" i="23"/>
  <c r="K6" i="23"/>
  <c r="N8" i="28"/>
  <c r="L7" i="28"/>
  <c r="L6" i="28" s="1"/>
  <c r="L6" i="26"/>
  <c r="O6" i="26" s="1"/>
  <c r="M6" i="26"/>
  <c r="K6" i="25"/>
  <c r="M17" i="25"/>
  <c r="N5" i="26" l="1"/>
  <c r="N7" i="28"/>
  <c r="N6" i="28" s="1"/>
  <c r="L5" i="26"/>
  <c r="P5" i="26"/>
  <c r="M6" i="25"/>
  <c r="M5" i="26"/>
  <c r="Q7" i="22"/>
  <c r="Q6" i="22"/>
  <c r="K5" i="22"/>
  <c r="E5" i="22"/>
  <c r="M7" i="21"/>
  <c r="M6" i="21" s="1"/>
  <c r="J6" i="21"/>
  <c r="O11" i="20"/>
  <c r="O7" i="20"/>
  <c r="L5" i="22" l="1"/>
  <c r="L7" i="21"/>
  <c r="L6" i="21" s="1"/>
  <c r="O9" i="20"/>
  <c r="O10" i="20"/>
  <c r="O8" i="20"/>
  <c r="O12" i="20"/>
  <c r="K5" i="20"/>
  <c r="O5" i="20" l="1"/>
  <c r="L5" i="20"/>
  <c r="M5" i="20"/>
  <c r="O12" i="19" l="1"/>
  <c r="O11" i="19"/>
  <c r="O9" i="19"/>
  <c r="O6" i="19"/>
  <c r="J5" i="19"/>
  <c r="L7" i="17"/>
  <c r="J7" i="17"/>
  <c r="L5" i="19" l="1"/>
  <c r="K5" i="19"/>
  <c r="N8" i="17"/>
  <c r="N7" i="17" s="1"/>
  <c r="K7" i="17"/>
  <c r="N6" i="16" l="1"/>
  <c r="L6" i="16"/>
  <c r="L5" i="16" s="1"/>
  <c r="K6" i="16"/>
  <c r="M6" i="16" s="1"/>
  <c r="M5" i="16" s="1"/>
  <c r="J5" i="16"/>
  <c r="K5" i="16" l="1"/>
  <c r="N5" i="16"/>
  <c r="I9" i="15"/>
  <c r="J9" i="15" s="1"/>
  <c r="I8" i="15"/>
  <c r="J8" i="15" s="1"/>
  <c r="I7" i="15"/>
  <c r="H6" i="15"/>
  <c r="G6" i="15"/>
  <c r="K9" i="15" l="1"/>
  <c r="L9" i="15" s="1"/>
  <c r="I6" i="15"/>
  <c r="M9" i="15"/>
  <c r="K8" i="15"/>
  <c r="K6" i="15" s="1"/>
  <c r="M8" i="15"/>
  <c r="J7" i="15"/>
  <c r="L7" i="15" s="1"/>
  <c r="K7" i="15"/>
  <c r="M7" i="15"/>
  <c r="O6" i="14"/>
  <c r="M6" i="14"/>
  <c r="L6" i="14"/>
  <c r="K6" i="14"/>
  <c r="J6" i="14"/>
  <c r="Y27" i="13"/>
  <c r="V27" i="13"/>
  <c r="Y26" i="13"/>
  <c r="X26" i="13"/>
  <c r="W26" i="13"/>
  <c r="Y25" i="13"/>
  <c r="Y24" i="13"/>
  <c r="V24" i="13"/>
  <c r="Y23" i="13"/>
  <c r="X23" i="13"/>
  <c r="V23" i="13" s="1"/>
  <c r="Y22" i="13"/>
  <c r="X22" i="13"/>
  <c r="W22" i="13"/>
  <c r="Y21" i="13"/>
  <c r="X21" i="13"/>
  <c r="W21" i="13"/>
  <c r="Y20" i="13"/>
  <c r="V20" i="13"/>
  <c r="Y19" i="13"/>
  <c r="X19" i="13"/>
  <c r="V19" i="13" s="1"/>
  <c r="Q19" i="13"/>
  <c r="Y18" i="13"/>
  <c r="X18" i="13"/>
  <c r="W18" i="13"/>
  <c r="Y17" i="13"/>
  <c r="X17" i="13"/>
  <c r="W17" i="13"/>
  <c r="Y16" i="13"/>
  <c r="X16" i="13"/>
  <c r="W16" i="13"/>
  <c r="Y15" i="13"/>
  <c r="X15" i="13"/>
  <c r="W15" i="13"/>
  <c r="Y14" i="13"/>
  <c r="V14" i="13"/>
  <c r="Y13" i="13"/>
  <c r="X13" i="13"/>
  <c r="W13" i="13"/>
  <c r="M12" i="13"/>
  <c r="L12" i="13"/>
  <c r="K12" i="13"/>
  <c r="J12" i="13"/>
  <c r="S5" i="13"/>
  <c r="R5" i="13"/>
  <c r="Q4" i="13"/>
  <c r="P27" i="12"/>
  <c r="L26" i="12"/>
  <c r="P25" i="12"/>
  <c r="N24" i="12"/>
  <c r="P23" i="12"/>
  <c r="L22" i="12"/>
  <c r="L21" i="12"/>
  <c r="M21" i="12"/>
  <c r="N20" i="12"/>
  <c r="P19" i="12"/>
  <c r="L18" i="12"/>
  <c r="M17" i="12"/>
  <c r="N16" i="12"/>
  <c r="P15" i="12"/>
  <c r="L14" i="12"/>
  <c r="L13" i="12"/>
  <c r="M13" i="12"/>
  <c r="N12" i="12"/>
  <c r="L11" i="12"/>
  <c r="P11" i="12"/>
  <c r="L10" i="12"/>
  <c r="M9" i="12"/>
  <c r="N8" i="12"/>
  <c r="J7" i="12"/>
  <c r="I7" i="12"/>
  <c r="J6" i="15" l="1"/>
  <c r="M6" i="15"/>
  <c r="L8" i="15"/>
  <c r="L6" i="15" s="1"/>
  <c r="V13" i="13"/>
  <c r="Q15" i="13"/>
  <c r="Z15" i="13" s="1"/>
  <c r="V15" i="13"/>
  <c r="Q27" i="13"/>
  <c r="Q16" i="13"/>
  <c r="S16" i="13" s="1"/>
  <c r="V18" i="13"/>
  <c r="Q24" i="13"/>
  <c r="S24" i="13" s="1"/>
  <c r="Q22" i="13"/>
  <c r="Z22" i="13" s="1"/>
  <c r="V26" i="13"/>
  <c r="Q17" i="13"/>
  <c r="R17" i="13" s="1"/>
  <c r="Q18" i="13"/>
  <c r="Q21" i="13"/>
  <c r="Z21" i="13" s="1"/>
  <c r="X12" i="13"/>
  <c r="V22" i="13"/>
  <c r="O12" i="13"/>
  <c r="Q23" i="13"/>
  <c r="Z23" i="13" s="1"/>
  <c r="Q26" i="13"/>
  <c r="S26" i="13" s="1"/>
  <c r="V21" i="13"/>
  <c r="M10" i="12"/>
  <c r="O10" i="12" s="1"/>
  <c r="N11" i="12"/>
  <c r="N13" i="12"/>
  <c r="O13" i="12" s="1"/>
  <c r="L19" i="12"/>
  <c r="M18" i="12"/>
  <c r="O18" i="12" s="1"/>
  <c r="N15" i="12"/>
  <c r="N17" i="12"/>
  <c r="N27" i="12"/>
  <c r="L15" i="12"/>
  <c r="L17" i="12"/>
  <c r="O17" i="12" s="1"/>
  <c r="M22" i="12"/>
  <c r="O22" i="12" s="1"/>
  <c r="N25" i="12"/>
  <c r="L27" i="12"/>
  <c r="N9" i="12"/>
  <c r="N23" i="12"/>
  <c r="M25" i="12"/>
  <c r="L9" i="12"/>
  <c r="M14" i="12"/>
  <c r="O14" i="12" s="1"/>
  <c r="N19" i="12"/>
  <c r="N21" i="12"/>
  <c r="O21" i="12" s="1"/>
  <c r="L23" i="12"/>
  <c r="L25" i="12"/>
  <c r="O25" i="12" s="1"/>
  <c r="M26" i="12"/>
  <c r="O26" i="12" s="1"/>
  <c r="R21" i="13"/>
  <c r="Z27" i="13"/>
  <c r="R27" i="13"/>
  <c r="S27" i="13"/>
  <c r="S18" i="13"/>
  <c r="Z18" i="13"/>
  <c r="R18" i="13"/>
  <c r="Z19" i="13"/>
  <c r="S19" i="13"/>
  <c r="R19" i="13"/>
  <c r="R23" i="13"/>
  <c r="Z24" i="13"/>
  <c r="R22" i="13"/>
  <c r="S22" i="13"/>
  <c r="P12" i="13"/>
  <c r="V17" i="13"/>
  <c r="Q20" i="13"/>
  <c r="N13" i="13"/>
  <c r="W12" i="13"/>
  <c r="Q14" i="13"/>
  <c r="V16" i="13"/>
  <c r="Q25" i="13"/>
  <c r="R24" i="13"/>
  <c r="P8" i="12"/>
  <c r="P20" i="12"/>
  <c r="P24" i="12"/>
  <c r="M8" i="12"/>
  <c r="P10" i="12"/>
  <c r="M12" i="12"/>
  <c r="P14" i="12"/>
  <c r="M16" i="12"/>
  <c r="P18" i="12"/>
  <c r="M20" i="12"/>
  <c r="P22" i="12"/>
  <c r="M24" i="12"/>
  <c r="P26" i="12"/>
  <c r="P16" i="12"/>
  <c r="L8" i="12"/>
  <c r="O8" i="12" s="1"/>
  <c r="P9" i="12"/>
  <c r="N10" i="12"/>
  <c r="M11" i="12"/>
  <c r="O11" i="12" s="1"/>
  <c r="L12" i="12"/>
  <c r="O12" i="12" s="1"/>
  <c r="P13" i="12"/>
  <c r="N14" i="12"/>
  <c r="M15" i="12"/>
  <c r="L16" i="12"/>
  <c r="O16" i="12" s="1"/>
  <c r="P17" i="12"/>
  <c r="N18" i="12"/>
  <c r="M19" i="12"/>
  <c r="L20" i="12"/>
  <c r="O20" i="12" s="1"/>
  <c r="P21" i="12"/>
  <c r="N22" i="12"/>
  <c r="M23" i="12"/>
  <c r="L24" i="12"/>
  <c r="O24" i="12" s="1"/>
  <c r="N26" i="12"/>
  <c r="M27" i="12"/>
  <c r="P12" i="12"/>
  <c r="K7" i="12"/>
  <c r="O23" i="12" l="1"/>
  <c r="O9" i="12"/>
  <c r="O27" i="12"/>
  <c r="O15" i="12"/>
  <c r="O19" i="12"/>
  <c r="S23" i="13"/>
  <c r="Z16" i="13"/>
  <c r="S21" i="13"/>
  <c r="Z26" i="13"/>
  <c r="R26" i="13"/>
  <c r="R16" i="13"/>
  <c r="R15" i="13"/>
  <c r="S17" i="13"/>
  <c r="S15" i="13"/>
  <c r="Z17" i="13"/>
  <c r="V12" i="13"/>
  <c r="Y12" i="13" s="1"/>
  <c r="N7" i="12"/>
  <c r="Z20" i="13"/>
  <c r="R20" i="13"/>
  <c r="S20" i="13"/>
  <c r="Z25" i="13"/>
  <c r="R25" i="13"/>
  <c r="S25" i="13"/>
  <c r="Q13" i="13"/>
  <c r="N12" i="13"/>
  <c r="Z14" i="13"/>
  <c r="R14" i="13"/>
  <c r="S14" i="13"/>
  <c r="P7" i="12"/>
  <c r="L7" i="12"/>
  <c r="M7" i="12"/>
  <c r="I5" i="11"/>
  <c r="H5" i="11"/>
  <c r="O7" i="12" l="1"/>
  <c r="R13" i="13"/>
  <c r="R12" i="13" s="1"/>
  <c r="R6" i="13" s="1"/>
  <c r="Q12" i="13"/>
  <c r="Z13" i="13"/>
  <c r="S13" i="13"/>
  <c r="S12" i="13" s="1"/>
  <c r="S6" i="13" s="1"/>
  <c r="J6" i="11"/>
  <c r="Q6" i="13" l="1"/>
  <c r="J5" i="11"/>
  <c r="L6" i="11"/>
  <c r="L5" i="11" s="1"/>
  <c r="K6" i="11"/>
  <c r="K5" i="11" s="1"/>
  <c r="K7" i="10" l="1"/>
  <c r="K6" i="10" s="1"/>
  <c r="I6" i="10"/>
  <c r="M7" i="9" l="1"/>
  <c r="N7" i="9"/>
  <c r="Q7" i="9" l="1"/>
  <c r="O7" i="9"/>
  <c r="Q27" i="8"/>
  <c r="O26" i="8"/>
  <c r="Q25" i="8"/>
  <c r="Q24" i="8"/>
  <c r="Q23" i="8"/>
  <c r="O22" i="8"/>
  <c r="Q21" i="8"/>
  <c r="Q20" i="8"/>
  <c r="Q19" i="8"/>
  <c r="N18" i="8"/>
  <c r="P18" i="8" s="1"/>
  <c r="O18" i="8"/>
  <c r="Q17" i="8"/>
  <c r="Q16" i="8"/>
  <c r="Q15" i="8"/>
  <c r="O14" i="8"/>
  <c r="Q13" i="8"/>
  <c r="Q12" i="8"/>
  <c r="Q11" i="8"/>
  <c r="O10" i="8"/>
  <c r="Q9" i="8"/>
  <c r="I7" i="8"/>
  <c r="N14" i="8" l="1"/>
  <c r="P14" i="8" s="1"/>
  <c r="N10" i="8"/>
  <c r="P10" i="8" s="1"/>
  <c r="N22" i="8"/>
  <c r="P22" i="8" s="1"/>
  <c r="N26" i="8"/>
  <c r="P26" i="8" s="1"/>
  <c r="O11" i="8"/>
  <c r="O23" i="8"/>
  <c r="O27" i="8"/>
  <c r="O15" i="8"/>
  <c r="O19" i="8"/>
  <c r="O9" i="8"/>
  <c r="N11" i="8"/>
  <c r="P11" i="8" s="1"/>
  <c r="O13" i="8"/>
  <c r="N15" i="8"/>
  <c r="O17" i="8"/>
  <c r="N19" i="8"/>
  <c r="P19" i="8" s="1"/>
  <c r="O21" i="8"/>
  <c r="N23" i="8"/>
  <c r="O25" i="8"/>
  <c r="N27" i="8"/>
  <c r="K7" i="8"/>
  <c r="O8" i="8"/>
  <c r="P8" i="8" s="1"/>
  <c r="N9" i="8"/>
  <c r="P9" i="8" s="1"/>
  <c r="O12" i="8"/>
  <c r="N13" i="8"/>
  <c r="O16" i="8"/>
  <c r="N17" i="8"/>
  <c r="P17" i="8" s="1"/>
  <c r="O20" i="8"/>
  <c r="N21" i="8"/>
  <c r="O24" i="8"/>
  <c r="N25" i="8"/>
  <c r="P25" i="8" s="1"/>
  <c r="Q8" i="8"/>
  <c r="Q10" i="8"/>
  <c r="M10" i="8" s="1"/>
  <c r="N12" i="8"/>
  <c r="Q14" i="8"/>
  <c r="N16" i="8"/>
  <c r="P16" i="8" s="1"/>
  <c r="Q18" i="8"/>
  <c r="M18" i="8" s="1"/>
  <c r="N20" i="8"/>
  <c r="Q22" i="8"/>
  <c r="M22" i="8" s="1"/>
  <c r="N24" i="8"/>
  <c r="P24" i="8" s="1"/>
  <c r="Q26" i="8"/>
  <c r="P21" i="8" l="1"/>
  <c r="M21" i="8" s="1"/>
  <c r="P13" i="8"/>
  <c r="M13" i="8" s="1"/>
  <c r="P27" i="8"/>
  <c r="M27" i="8" s="1"/>
  <c r="P20" i="8"/>
  <c r="P12" i="8"/>
  <c r="P7" i="8" s="1"/>
  <c r="P23" i="8"/>
  <c r="M23" i="8" s="1"/>
  <c r="P15" i="8"/>
  <c r="M15" i="8" s="1"/>
  <c r="M8" i="8"/>
  <c r="M19" i="8"/>
  <c r="M14" i="8"/>
  <c r="M11" i="8"/>
  <c r="M24" i="8"/>
  <c r="M16" i="8"/>
  <c r="M26" i="8"/>
  <c r="M25" i="8"/>
  <c r="M17" i="8"/>
  <c r="M9" i="8"/>
  <c r="N7" i="8"/>
  <c r="M20" i="8"/>
  <c r="M12" i="8"/>
  <c r="O7" i="8"/>
  <c r="Q7" i="8"/>
  <c r="M7" i="8" l="1"/>
  <c r="L27" i="7"/>
  <c r="O25" i="7"/>
  <c r="L23" i="7"/>
  <c r="L19" i="7"/>
  <c r="L15" i="7"/>
  <c r="L11" i="7"/>
  <c r="I7" i="7"/>
  <c r="M25" i="7" l="1"/>
  <c r="O9" i="7"/>
  <c r="M9" i="7"/>
  <c r="L9" i="7"/>
  <c r="O12" i="7"/>
  <c r="L12" i="7"/>
  <c r="N12" i="7" s="1"/>
  <c r="M12" i="7"/>
  <c r="M22" i="7"/>
  <c r="L22" i="7"/>
  <c r="N22" i="7" s="1"/>
  <c r="O22" i="7"/>
  <c r="M10" i="7"/>
  <c r="L10" i="7"/>
  <c r="O10" i="7"/>
  <c r="L16" i="7"/>
  <c r="N16" i="7" s="1"/>
  <c r="O16" i="7"/>
  <c r="M16" i="7"/>
  <c r="L8" i="7"/>
  <c r="N8" i="7" s="1"/>
  <c r="O8" i="7"/>
  <c r="M8" i="7"/>
  <c r="K7" i="7"/>
  <c r="L24" i="7"/>
  <c r="N24" i="7" s="1"/>
  <c r="M24" i="7"/>
  <c r="O24" i="7"/>
  <c r="O13" i="7"/>
  <c r="M13" i="7"/>
  <c r="L13" i="7"/>
  <c r="M18" i="7"/>
  <c r="L18" i="7"/>
  <c r="O18" i="7"/>
  <c r="O21" i="7"/>
  <c r="L21" i="7"/>
  <c r="N21" i="7" s="1"/>
  <c r="M21" i="7"/>
  <c r="M26" i="7"/>
  <c r="O26" i="7"/>
  <c r="L26" i="7"/>
  <c r="M14" i="7"/>
  <c r="O14" i="7"/>
  <c r="L14" i="7"/>
  <c r="N14" i="7" s="1"/>
  <c r="O17" i="7"/>
  <c r="M17" i="7"/>
  <c r="L17" i="7"/>
  <c r="N17" i="7" s="1"/>
  <c r="O20" i="7"/>
  <c r="L20" i="7"/>
  <c r="N20" i="7" s="1"/>
  <c r="M20" i="7"/>
  <c r="O11" i="7"/>
  <c r="O15" i="7"/>
  <c r="O19" i="7"/>
  <c r="O23" i="7"/>
  <c r="L25" i="7"/>
  <c r="N25" i="7" s="1"/>
  <c r="O27" i="7"/>
  <c r="M11" i="7"/>
  <c r="N11" i="7" s="1"/>
  <c r="M15" i="7"/>
  <c r="N15" i="7" s="1"/>
  <c r="M19" i="7"/>
  <c r="N19" i="7" s="1"/>
  <c r="M23" i="7"/>
  <c r="N23" i="7" s="1"/>
  <c r="M27" i="7"/>
  <c r="N27" i="7" s="1"/>
  <c r="N26" i="7" l="1"/>
  <c r="N13" i="7"/>
  <c r="N18" i="7"/>
  <c r="N7" i="7" s="1"/>
  <c r="N10" i="7"/>
  <c r="N9" i="7"/>
  <c r="L7" i="7"/>
  <c r="O7" i="7"/>
  <c r="M7" i="7"/>
  <c r="J6" i="6" l="1"/>
  <c r="I6" i="6"/>
  <c r="H6" i="6"/>
  <c r="J7" i="5" l="1"/>
  <c r="L14" i="5" l="1"/>
  <c r="M14" i="5"/>
  <c r="L16" i="5"/>
  <c r="M16" i="5"/>
  <c r="M10" i="5"/>
  <c r="L10" i="5"/>
  <c r="L9" i="5"/>
  <c r="M9" i="5"/>
  <c r="L13" i="5"/>
  <c r="M13" i="5"/>
  <c r="K7" i="5"/>
  <c r="M8" i="5"/>
  <c r="L8" i="5"/>
  <c r="M12" i="5"/>
  <c r="L12" i="5"/>
  <c r="L11" i="5"/>
  <c r="M11" i="5"/>
  <c r="M15" i="5"/>
  <c r="L15" i="5"/>
  <c r="L7" i="5" l="1"/>
  <c r="M7" i="5"/>
  <c r="R9" i="4" l="1"/>
  <c r="J6" i="4"/>
  <c r="K6" i="4" l="1"/>
  <c r="O7" i="4"/>
  <c r="G21" i="1"/>
  <c r="G20" i="1"/>
  <c r="G19" i="1"/>
  <c r="G18" i="1"/>
  <c r="G10" i="1"/>
  <c r="G11" i="1"/>
  <c r="G12" i="1"/>
  <c r="G13" i="1"/>
  <c r="G14" i="1"/>
  <c r="G8" i="1"/>
  <c r="G9" i="1"/>
  <c r="G15" i="1"/>
  <c r="G16" i="1"/>
  <c r="G17" i="1"/>
  <c r="G7" i="1"/>
  <c r="L6" i="4" l="1"/>
  <c r="L6" i="1"/>
  <c r="N6" i="1" s="1"/>
  <c r="N5" i="1" s="1"/>
  <c r="M6" i="1"/>
  <c r="O6" i="4"/>
  <c r="M6" i="4"/>
  <c r="O6" i="1"/>
  <c r="J5" i="1"/>
  <c r="H5" i="1"/>
  <c r="I5" i="1"/>
  <c r="G6" i="1"/>
  <c r="K5" i="1" l="1"/>
  <c r="G5" i="1"/>
  <c r="L5" i="1" l="1"/>
  <c r="O5" i="1"/>
  <c r="M5" i="1"/>
  <c r="G6" i="10"/>
  <c r="H6" i="10"/>
</calcChain>
</file>

<file path=xl/sharedStrings.xml><?xml version="1.0" encoding="utf-8"?>
<sst xmlns="http://schemas.openxmlformats.org/spreadsheetml/2006/main" count="1097" uniqueCount="670">
  <si>
    <t>연번</t>
    <phoneticPr fontId="1" type="noConversion"/>
  </si>
  <si>
    <t>성명</t>
    <phoneticPr fontId="1" type="noConversion"/>
  </si>
  <si>
    <t>연락처</t>
    <phoneticPr fontId="1" type="noConversion"/>
  </si>
  <si>
    <t>계</t>
    <phoneticPr fontId="1" type="noConversion"/>
  </si>
  <si>
    <t>거세</t>
    <phoneticPr fontId="1" type="noConversion"/>
  </si>
  <si>
    <t>사업량 및 사업비</t>
    <phoneticPr fontId="1" type="noConversion"/>
  </si>
  <si>
    <t>일반</t>
    <phoneticPr fontId="1" type="noConversion"/>
  </si>
  <si>
    <t>사업비(천원)</t>
    <phoneticPr fontId="1" type="noConversion"/>
  </si>
  <si>
    <t>읍면</t>
    <phoneticPr fontId="1" type="noConversion"/>
  </si>
  <si>
    <t>주소</t>
    <phoneticPr fontId="1" type="noConversion"/>
  </si>
  <si>
    <t>사업신청 농가</t>
    <phoneticPr fontId="1" type="noConversion"/>
  </si>
  <si>
    <t>우선순위
항목</t>
    <phoneticPr fontId="1" type="noConversion"/>
  </si>
  <si>
    <t>계(100%)</t>
    <phoneticPr fontId="1" type="noConversion"/>
  </si>
  <si>
    <t>자담(50%)</t>
    <phoneticPr fontId="1" type="noConversion"/>
  </si>
  <si>
    <t>사업량
(kg)</t>
    <phoneticPr fontId="1" type="noConversion"/>
  </si>
  <si>
    <r>
      <t xml:space="preserve">1. 총 사업량 환산 : 전체 사업비(10,000천원)/2천원 </t>
    </r>
    <r>
      <rPr>
        <sz val="11"/>
        <color rgb="FFFF0000"/>
        <rFont val="맑은 고딕"/>
        <family val="3"/>
        <charset val="129"/>
        <scheme val="minor"/>
      </rPr>
      <t>= 5,000kg</t>
    </r>
    <phoneticPr fontId="1" type="noConversion"/>
  </si>
  <si>
    <t>사 업 비(천원)</t>
    <phoneticPr fontId="15" type="noConversion"/>
  </si>
  <si>
    <t>비고</t>
    <phoneticPr fontId="1" type="noConversion"/>
  </si>
  <si>
    <t>비고</t>
    <phoneticPr fontId="15" type="noConversion"/>
  </si>
  <si>
    <t>계
(100%)</t>
    <phoneticPr fontId="1" type="noConversion"/>
  </si>
  <si>
    <t>계
(100%)</t>
    <phoneticPr fontId="15" type="noConversion"/>
  </si>
  <si>
    <t>자 담
(50%)</t>
    <phoneticPr fontId="15" type="noConversion"/>
  </si>
  <si>
    <t>구분</t>
    <phoneticPr fontId="15" type="noConversion"/>
  </si>
  <si>
    <t>읍면</t>
    <phoneticPr fontId="15" type="noConversion"/>
  </si>
  <si>
    <t>사업신청자</t>
    <phoneticPr fontId="15" type="noConversion"/>
  </si>
  <si>
    <t>축종</t>
    <phoneticPr fontId="1" type="noConversion"/>
  </si>
  <si>
    <t>축종</t>
    <phoneticPr fontId="15" type="noConversion"/>
  </si>
  <si>
    <t>총
사육수
(두)</t>
    <phoneticPr fontId="15" type="noConversion"/>
  </si>
  <si>
    <t>모돈수
(두)</t>
    <phoneticPr fontId="15" type="noConversion"/>
  </si>
  <si>
    <t>신청량
(두)</t>
    <phoneticPr fontId="15" type="noConversion"/>
  </si>
  <si>
    <t>주 소</t>
    <phoneticPr fontId="15" type="noConversion"/>
  </si>
  <si>
    <t>성 명</t>
    <phoneticPr fontId="15" type="noConversion"/>
  </si>
  <si>
    <t>생년월일</t>
    <phoneticPr fontId="1" type="noConversion"/>
  </si>
  <si>
    <t>생년월일</t>
    <phoneticPr fontId="15" type="noConversion"/>
  </si>
  <si>
    <t>연 락 처</t>
    <phoneticPr fontId="15" type="noConversion"/>
  </si>
  <si>
    <t>계</t>
    <phoneticPr fontId="15" type="noConversion"/>
  </si>
  <si>
    <t>돼지</t>
  </si>
  <si>
    <r>
      <rPr>
        <b/>
        <sz val="12"/>
        <color indexed="10"/>
        <rFont val="굴림"/>
        <family val="3"/>
        <charset val="129"/>
      </rPr>
      <t>* 지원한도</t>
    </r>
    <r>
      <rPr>
        <b/>
        <sz val="12"/>
        <color indexed="8"/>
        <rFont val="굴림"/>
        <family val="3"/>
        <charset val="129"/>
      </rPr>
      <t xml:space="preserve"> : 15천원/두</t>
    </r>
    <phoneticPr fontId="15" type="noConversion"/>
  </si>
  <si>
    <t>(단위 : 원)</t>
    <phoneticPr fontId="15" type="noConversion"/>
  </si>
  <si>
    <t>연번</t>
  </si>
  <si>
    <t>사업신청자</t>
    <phoneticPr fontId="1" type="noConversion"/>
  </si>
  <si>
    <t>신청량
(포)</t>
    <phoneticPr fontId="15" type="noConversion"/>
  </si>
  <si>
    <t>비고</t>
  </si>
  <si>
    <t>주소</t>
  </si>
  <si>
    <t>성명</t>
  </si>
  <si>
    <t>연락처</t>
  </si>
  <si>
    <t>단가</t>
  </si>
  <si>
    <t>자담(60%)</t>
    <phoneticPr fontId="1" type="noConversion"/>
  </si>
  <si>
    <t>계</t>
  </si>
  <si>
    <t>영동읍</t>
  </si>
  <si>
    <t>양봉</t>
    <phoneticPr fontId="1" type="noConversion"/>
  </si>
  <si>
    <t>양봉</t>
  </si>
  <si>
    <t>연번</t>
    <phoneticPr fontId="15" type="noConversion"/>
  </si>
  <si>
    <t>사업대상자</t>
    <phoneticPr fontId="15" type="noConversion"/>
  </si>
  <si>
    <t>사업신청</t>
    <phoneticPr fontId="15" type="noConversion"/>
  </si>
  <si>
    <t>사업내용</t>
    <phoneticPr fontId="15" type="noConversion"/>
  </si>
  <si>
    <t>사업량</t>
    <phoneticPr fontId="15" type="noConversion"/>
  </si>
  <si>
    <t>사업비(천원)</t>
    <phoneticPr fontId="15" type="noConversion"/>
  </si>
  <si>
    <t>성명</t>
    <phoneticPr fontId="15" type="noConversion"/>
  </si>
  <si>
    <t>자담
(60%)</t>
    <phoneticPr fontId="15" type="noConversion"/>
  </si>
  <si>
    <t>☞</t>
    <phoneticPr fontId="15" type="noConversion"/>
  </si>
  <si>
    <t>(지원단가 및 선정방법)</t>
    <phoneticPr fontId="15" type="noConversion"/>
  </si>
  <si>
    <t>신청량
(kg)</t>
    <phoneticPr fontId="1" type="noConversion"/>
  </si>
  <si>
    <t>도비
(10%)</t>
    <phoneticPr fontId="1" type="noConversion"/>
  </si>
  <si>
    <t>군비
(40%)</t>
    <phoneticPr fontId="1" type="noConversion"/>
  </si>
  <si>
    <t>읍면</t>
  </si>
  <si>
    <t>신청내역</t>
    <phoneticPr fontId="15" type="noConversion"/>
  </si>
  <si>
    <t>꿀 이송펌프</t>
    <phoneticPr fontId="1" type="noConversion"/>
  </si>
  <si>
    <t>채밀기</t>
    <phoneticPr fontId="1" type="noConversion"/>
  </si>
  <si>
    <t>탈봉기</t>
    <phoneticPr fontId="1" type="noConversion"/>
  </si>
  <si>
    <t>사업량
(내용)</t>
    <phoneticPr fontId="15" type="noConversion"/>
  </si>
  <si>
    <t>1호</t>
    <phoneticPr fontId="15" type="noConversion"/>
  </si>
  <si>
    <t>(지원단가)</t>
    <phoneticPr fontId="15" type="noConversion"/>
  </si>
  <si>
    <t>읍면명</t>
    <phoneticPr fontId="1" type="noConversion"/>
  </si>
  <si>
    <t>신청농가</t>
    <phoneticPr fontId="1" type="noConversion"/>
  </si>
  <si>
    <t>국비
(50%)</t>
    <phoneticPr fontId="1" type="noConversion"/>
  </si>
  <si>
    <t>도비
(15%)</t>
    <phoneticPr fontId="1" type="noConversion"/>
  </si>
  <si>
    <t>군비
(35%)</t>
    <phoneticPr fontId="1" type="noConversion"/>
  </si>
  <si>
    <t>신청량</t>
    <phoneticPr fontId="15" type="noConversion"/>
  </si>
  <si>
    <t>기금(30%)</t>
    <phoneticPr fontId="1" type="noConversion"/>
  </si>
  <si>
    <t>도비(9%)</t>
    <phoneticPr fontId="1" type="noConversion"/>
  </si>
  <si>
    <t>군비(21%)</t>
    <phoneticPr fontId="1" type="noConversion"/>
  </si>
  <si>
    <t>자담(40%)</t>
    <phoneticPr fontId="1" type="noConversion"/>
  </si>
  <si>
    <t xml:space="preserve">                                                                                                               《총 괄》</t>
    <phoneticPr fontId="15" type="noConversion"/>
  </si>
  <si>
    <t>사  업  비(천원)</t>
    <phoneticPr fontId="15" type="noConversion"/>
  </si>
  <si>
    <t>비 고</t>
    <phoneticPr fontId="15" type="noConversion"/>
  </si>
  <si>
    <t>군 비(40%)</t>
    <phoneticPr fontId="15" type="noConversion"/>
  </si>
  <si>
    <t>자 담(60%)</t>
    <phoneticPr fontId="15" type="noConversion"/>
  </si>
  <si>
    <t>(단위 : 톤, 천원)</t>
    <phoneticPr fontId="15" type="noConversion"/>
  </si>
  <si>
    <t>한도기준액</t>
    <phoneticPr fontId="15" type="noConversion"/>
  </si>
  <si>
    <t>수분조절제</t>
    <phoneticPr fontId="15" type="noConversion"/>
  </si>
  <si>
    <t>생균제</t>
    <phoneticPr fontId="15" type="noConversion"/>
  </si>
  <si>
    <t>총합</t>
    <phoneticPr fontId="15" type="noConversion"/>
  </si>
  <si>
    <t>한우</t>
  </si>
  <si>
    <t>닭</t>
  </si>
  <si>
    <t>육계</t>
    <phoneticPr fontId="15" type="noConversion"/>
  </si>
  <si>
    <t>산란</t>
    <phoneticPr fontId="15" type="noConversion"/>
  </si>
  <si>
    <t>종계</t>
    <phoneticPr fontId="15" type="noConversion"/>
  </si>
  <si>
    <t>오리</t>
  </si>
  <si>
    <t>젖소</t>
  </si>
  <si>
    <t>010-8777-8622</t>
  </si>
  <si>
    <t>구분</t>
  </si>
  <si>
    <t>한육우</t>
  </si>
  <si>
    <t>사육규모</t>
    <phoneticPr fontId="15" type="noConversion"/>
  </si>
  <si>
    <t>20~39</t>
    <phoneticPr fontId="15" type="noConversion"/>
  </si>
  <si>
    <t>40~69</t>
    <phoneticPr fontId="15" type="noConversion"/>
  </si>
  <si>
    <t>70두 이상</t>
    <phoneticPr fontId="15" type="noConversion"/>
  </si>
  <si>
    <t>10,000수~19,999수</t>
    <phoneticPr fontId="15" type="noConversion"/>
  </si>
  <si>
    <t>20,000수
~29,999수</t>
    <phoneticPr fontId="15" type="noConversion"/>
  </si>
  <si>
    <t>30,000수 이상</t>
    <phoneticPr fontId="15" type="noConversion"/>
  </si>
  <si>
    <t>육계</t>
  </si>
  <si>
    <t>20,000수 ~29,999수</t>
  </si>
  <si>
    <t>40,000수 이상</t>
    <phoneticPr fontId="15" type="noConversion"/>
  </si>
  <si>
    <t>산란, 종계</t>
    <phoneticPr fontId="15" type="noConversion"/>
  </si>
  <si>
    <t>10,000수 ~19,999수</t>
  </si>
  <si>
    <r>
      <t>(단위</t>
    </r>
    <r>
      <rPr>
        <b/>
        <sz val="11"/>
        <color indexed="8"/>
        <rFont val="맑은 고딕"/>
        <family val="3"/>
        <charset val="129"/>
      </rPr>
      <t>:두 ,수, 천원)</t>
    </r>
    <phoneticPr fontId="15" type="noConversion"/>
  </si>
  <si>
    <t>닭·오리</t>
  </si>
  <si>
    <t>사육두수</t>
  </si>
  <si>
    <t>사업비</t>
  </si>
  <si>
    <t>69이하</t>
  </si>
  <si>
    <t>1~64</t>
  </si>
  <si>
    <t>1~1999</t>
  </si>
  <si>
    <t>1~29,999</t>
  </si>
  <si>
    <t>70~99</t>
  </si>
  <si>
    <t>65~79</t>
  </si>
  <si>
    <t>2,000~2,999</t>
  </si>
  <si>
    <t>30,000~59,999</t>
  </si>
  <si>
    <t>100~</t>
  </si>
  <si>
    <t>80~95</t>
  </si>
  <si>
    <t>3,000~5,999</t>
  </si>
  <si>
    <t>60,000~149,999</t>
  </si>
  <si>
    <t>96~</t>
  </si>
  <si>
    <t>6,000~</t>
  </si>
  <si>
    <t>구 분</t>
  </si>
  <si>
    <t>비 고</t>
  </si>
  <si>
    <t>(단위 : 천원)</t>
  </si>
  <si>
    <t>사업대상자</t>
  </si>
  <si>
    <t>축종</t>
  </si>
  <si>
    <t>신청량
(kg)</t>
  </si>
  <si>
    <t>사  업  비 (천원)</t>
  </si>
  <si>
    <t>농 가 명</t>
  </si>
  <si>
    <t>생년월일/
사업자번호</t>
  </si>
  <si>
    <t>연 락 처</t>
  </si>
  <si>
    <t>계
(100%)</t>
  </si>
  <si>
    <t>자  담
(50%)</t>
  </si>
  <si>
    <t>* 지원단가 : 생균제 5천원/kg</t>
  </si>
  <si>
    <t>* 대상자선정기준</t>
  </si>
  <si>
    <t>* 지원한도액 기준 및 범위</t>
  </si>
  <si>
    <t>○ 생균제 지원기준(보조+자담)</t>
  </si>
  <si>
    <t>젖 소</t>
  </si>
  <si>
    <t>돼 지</t>
  </si>
  <si>
    <t>사육규모(두)</t>
  </si>
  <si>
    <t>39이하</t>
  </si>
  <si>
    <t>40~69</t>
  </si>
  <si>
    <r>
      <t>70</t>
    </r>
    <r>
      <rPr>
        <sz val="12"/>
        <color indexed="8"/>
        <rFont val="맑은 고딕"/>
        <family val="3"/>
        <charset val="129"/>
      </rPr>
      <t xml:space="preserve"> 이상</t>
    </r>
  </si>
  <si>
    <t>999이하</t>
  </si>
  <si>
    <t>1,000~1,499</t>
  </si>
  <si>
    <t>읍면</t>
    <phoneticPr fontId="15" type="noConversion"/>
  </si>
  <si>
    <t>보 조 사 업 자</t>
    <phoneticPr fontId="15" type="noConversion"/>
  </si>
  <si>
    <t>대상자 선정내역</t>
    <phoneticPr fontId="15" type="noConversion"/>
  </si>
  <si>
    <t>사 업 비 (천원)</t>
    <phoneticPr fontId="15" type="noConversion"/>
  </si>
  <si>
    <t>이 름</t>
    <phoneticPr fontId="15" type="noConversion"/>
  </si>
  <si>
    <t>계</t>
    <phoneticPr fontId="15" type="noConversion"/>
  </si>
  <si>
    <t>자 담</t>
    <phoneticPr fontId="15" type="noConversion"/>
  </si>
  <si>
    <t>영동읍</t>
    <phoneticPr fontId="15" type="noConversion"/>
  </si>
  <si>
    <t xml:space="preserve">구분 </t>
    <phoneticPr fontId="15" type="noConversion"/>
  </si>
  <si>
    <t>사육수
(두,수)</t>
    <phoneticPr fontId="15" type="noConversion"/>
  </si>
  <si>
    <t>사업량
(대)</t>
    <phoneticPr fontId="15" type="noConversion"/>
  </si>
  <si>
    <t>사   업   비(천원)</t>
    <phoneticPr fontId="15" type="noConversion"/>
  </si>
  <si>
    <t>주  소</t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</si>
  <si>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color indexed="8"/>
        <rFont val="맑은 고딕"/>
        <family val="3"/>
        <charset val="129"/>
      </rPr>
      <t xml:space="preserve"> : 도비 15%, 군비 35%, 자담 50% (20,000천원/대)</t>
    </r>
    <phoneticPr fontId="15" type="noConversion"/>
  </si>
  <si>
    <t>연번</t>
    <phoneticPr fontId="57" type="noConversion"/>
  </si>
  <si>
    <t>읍면명</t>
    <phoneticPr fontId="57" type="noConversion"/>
  </si>
  <si>
    <t>사업대상 농가</t>
    <phoneticPr fontId="57" type="noConversion"/>
  </si>
  <si>
    <t>신청내역</t>
    <phoneticPr fontId="57" type="noConversion"/>
  </si>
  <si>
    <t>비 고</t>
    <phoneticPr fontId="57" type="noConversion"/>
  </si>
  <si>
    <t>주 소</t>
    <phoneticPr fontId="57" type="noConversion"/>
  </si>
  <si>
    <t>성 명</t>
    <phoneticPr fontId="57" type="noConversion"/>
  </si>
  <si>
    <t>전화</t>
    <phoneticPr fontId="57" type="noConversion"/>
  </si>
  <si>
    <t>축종</t>
    <phoneticPr fontId="57" type="noConversion"/>
  </si>
  <si>
    <t>사육
규모</t>
    <phoneticPr fontId="57" type="noConversion"/>
  </si>
  <si>
    <t>사업내용</t>
    <phoneticPr fontId="57" type="noConversion"/>
  </si>
  <si>
    <t>계
(100%)</t>
    <phoneticPr fontId="57" type="noConversion"/>
  </si>
  <si>
    <t>합계</t>
    <phoneticPr fontId="57" type="noConversion"/>
  </si>
  <si>
    <t>연락처</t>
    <phoneticPr fontId="15" type="noConversion"/>
  </si>
  <si>
    <t>자담(50%)</t>
    <phoneticPr fontId="15" type="noConversion"/>
  </si>
  <si>
    <t>합계</t>
    <phoneticPr fontId="15" type="noConversion"/>
  </si>
  <si>
    <t>이력제(3.15.)
(두)</t>
    <phoneticPr fontId="15" type="noConversion"/>
  </si>
  <si>
    <t>사육두수
(두)</t>
    <phoneticPr fontId="15" type="noConversion"/>
  </si>
  <si>
    <t>농장명</t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</si>
  <si>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color indexed="8"/>
        <rFont val="맑은 고딕"/>
        <family val="3"/>
        <charset val="129"/>
      </rPr>
      <t xml:space="preserve"> : 도비 30%, 군비 70%</t>
    </r>
    <phoneticPr fontId="15" type="noConversion"/>
  </si>
  <si>
    <t>이 름</t>
  </si>
  <si>
    <t>주 소</t>
  </si>
  <si>
    <t>생년
월일</t>
  </si>
  <si>
    <t>계(100%)</t>
  </si>
  <si>
    <t>자담(50%)</t>
  </si>
  <si>
    <t>대형환기휀</t>
  </si>
  <si>
    <t>cctv</t>
  </si>
  <si>
    <t>사육
두수</t>
    <phoneticPr fontId="15" type="noConversion"/>
  </si>
  <si>
    <t>* 지원비율 : 군비 50%, 자담 50%</t>
    <phoneticPr fontId="15" type="noConversion"/>
  </si>
  <si>
    <t>정보지명</t>
    <phoneticPr fontId="15" type="noConversion"/>
  </si>
  <si>
    <t>사 업 비(원)</t>
    <phoneticPr fontId="15" type="noConversion"/>
  </si>
  <si>
    <t>계(100%)</t>
    <phoneticPr fontId="15" type="noConversion"/>
  </si>
  <si>
    <t>신청 및 배정량(부, 원)</t>
    <phoneticPr fontId="15" type="noConversion"/>
  </si>
  <si>
    <t>3.15기준 소사육두수</t>
    <phoneticPr fontId="15" type="noConversion"/>
  </si>
  <si>
    <t>농가명</t>
    <phoneticPr fontId="15" type="noConversion"/>
  </si>
  <si>
    <t>주소</t>
    <phoneticPr fontId="15" type="noConversion"/>
  </si>
  <si>
    <t xml:space="preserve"> </t>
    <phoneticPr fontId="15" type="noConversion"/>
  </si>
  <si>
    <t>* 지원한도 : 96천원/농가(8천원/월 기준)</t>
    <phoneticPr fontId="15" type="noConversion"/>
  </si>
  <si>
    <t>번호</t>
    <phoneticPr fontId="15" type="noConversion"/>
  </si>
  <si>
    <t>사업량</t>
    <phoneticPr fontId="35" type="noConversion"/>
  </si>
  <si>
    <t>사업비</t>
    <phoneticPr fontId="35" type="noConversion"/>
  </si>
  <si>
    <t>계(100%)</t>
    <phoneticPr fontId="57" type="noConversion"/>
  </si>
  <si>
    <t>자담(60%)</t>
    <phoneticPr fontId="57" type="noConversion"/>
  </si>
  <si>
    <t>순위</t>
    <phoneticPr fontId="15" type="noConversion"/>
  </si>
  <si>
    <t>사육수
(두)</t>
    <phoneticPr fontId="15" type="noConversion"/>
  </si>
  <si>
    <t>신청내역(천원)</t>
    <phoneticPr fontId="15" type="noConversion"/>
  </si>
  <si>
    <t>사업량(대)</t>
    <phoneticPr fontId="35" type="noConversion"/>
  </si>
  <si>
    <t>재배면적
(ha)</t>
    <phoneticPr fontId="15" type="noConversion"/>
  </si>
  <si>
    <t>신청량
(롤)</t>
    <phoneticPr fontId="15" type="noConversion"/>
  </si>
  <si>
    <t>용화</t>
    <phoneticPr fontId="15" type="noConversion"/>
  </si>
  <si>
    <t>김진수</t>
    <phoneticPr fontId="15" type="noConversion"/>
  </si>
  <si>
    <t>양산</t>
    <phoneticPr fontId="15" type="noConversion"/>
  </si>
  <si>
    <t>심천</t>
    <phoneticPr fontId="15" type="noConversion"/>
  </si>
  <si>
    <t>심천면 단전1길 11</t>
  </si>
  <si>
    <t>박찬용</t>
    <phoneticPr fontId="15" type="noConversion"/>
  </si>
  <si>
    <t>011-9580-6674</t>
    <phoneticPr fontId="15" type="noConversion"/>
  </si>
  <si>
    <t>볏짚신청</t>
    <phoneticPr fontId="15" type="noConversion"/>
  </si>
  <si>
    <t>용화면 창곡길 32-41</t>
    <phoneticPr fontId="15" type="noConversion"/>
  </si>
  <si>
    <t>46.02.28</t>
    <phoneticPr fontId="15" type="noConversion"/>
  </si>
  <si>
    <t>사업 안한다고 함</t>
    <phoneticPr fontId="15" type="noConversion"/>
  </si>
  <si>
    <t>양산면 죽산리 644-6</t>
    <phoneticPr fontId="15" type="noConversion"/>
  </si>
  <si>
    <t>김경배</t>
    <phoneticPr fontId="15" type="noConversion"/>
  </si>
  <si>
    <t>011-9785-8656</t>
    <phoneticPr fontId="15" type="noConversion"/>
  </si>
  <si>
    <t>2018 사업포기</t>
    <phoneticPr fontId="15" type="noConversion"/>
  </si>
  <si>
    <t>* 지원단가 : 롤당/20천원(※사업단가 롤당/20천원의 40%보조)☜ 농업기술센터와 장비운영자와 협약단가</t>
    <phoneticPr fontId="15" type="noConversion"/>
  </si>
  <si>
    <t xml:space="preserve">  ※ 농업기술센터 옥수수전용수확기 장비임차료 롤당 6천원 및 비닐은 농가 자부담</t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</si>
  <si>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color indexed="8"/>
        <rFont val="맑은 고딕"/>
        <family val="3"/>
        <charset val="129"/>
      </rPr>
      <t xml:space="preserve"> : 군비 40%, 자담 60%</t>
    </r>
    <phoneticPr fontId="15" type="noConversion"/>
  </si>
  <si>
    <r>
      <t xml:space="preserve">*지원내용 </t>
    </r>
    <r>
      <rPr>
        <b/>
        <sz val="12"/>
        <color indexed="8"/>
        <rFont val="맑은 고딕"/>
        <family val="3"/>
        <charset val="129"/>
      </rPr>
      <t xml:space="preserve">: 옥수수,수단그라스 사료작물에 대하여 농업기술센터의 전용 수확장비(※ 장비운영자: 센터와 협약자)를 
               이용하여 사일리지 제조하는데 소요되는 경비 일부지원(인건비, 유류, 네트, 오일 등)  </t>
    </r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</si>
  <si>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color indexed="8"/>
        <rFont val="맑은 고딕"/>
        <family val="3"/>
        <charset val="129"/>
      </rPr>
      <t xml:space="preserve"> : 기금 30%, 도비 18%, 군비 42%, 자담 10%</t>
    </r>
    <phoneticPr fontId="15" type="noConversion"/>
  </si>
  <si>
    <r>
      <rPr>
        <b/>
        <sz val="12"/>
        <color indexed="10"/>
        <rFont val="맑은 고딕"/>
        <family val="3"/>
        <charset val="129"/>
      </rPr>
      <t>* 지원단가</t>
    </r>
    <r>
      <rPr>
        <b/>
        <sz val="12"/>
        <color indexed="8"/>
        <rFont val="맑은 고딕"/>
        <family val="3"/>
        <charset val="129"/>
      </rPr>
      <t xml:space="preserve"> : 사일리지 1톤당 60천원 </t>
    </r>
    <phoneticPr fontId="15" type="noConversion"/>
  </si>
  <si>
    <t>생년월일
(사업자번호)</t>
    <phoneticPr fontId="15" type="noConversion"/>
  </si>
  <si>
    <t xml:space="preserve">비 고 </t>
    <phoneticPr fontId="15" type="noConversion"/>
  </si>
  <si>
    <t>신청량
(톤)</t>
    <phoneticPr fontId="15" type="noConversion"/>
  </si>
  <si>
    <t>사업량
(개소)</t>
    <phoneticPr fontId="15" type="noConversion"/>
  </si>
  <si>
    <t>이력제사육두수
(3.15.기준)</t>
    <phoneticPr fontId="15" type="noConversion"/>
  </si>
  <si>
    <r>
      <rPr>
        <b/>
        <sz val="12"/>
        <color indexed="10"/>
        <rFont val="맑은 고딕"/>
        <family val="3"/>
        <charset val="129"/>
      </rPr>
      <t xml:space="preserve">* 선정방법 </t>
    </r>
    <r>
      <rPr>
        <b/>
        <sz val="12"/>
        <rFont val="맑은 고딕"/>
        <family val="3"/>
        <charset val="129"/>
      </rPr>
      <t>: 사업비 기준 100% 선정</t>
    </r>
    <phoneticPr fontId="15" type="noConversion"/>
  </si>
  <si>
    <r>
      <rPr>
        <b/>
        <sz val="12"/>
        <color indexed="10"/>
        <rFont val="맑은 고딕"/>
        <family val="3"/>
        <charset val="129"/>
      </rPr>
      <t>* 지원단가</t>
    </r>
    <r>
      <rPr>
        <b/>
        <sz val="12"/>
        <rFont val="맑은 고딕"/>
        <family val="3"/>
        <charset val="129"/>
      </rPr>
      <t xml:space="preserve"> : 40,000천원/개소</t>
    </r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</si>
  <si>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rFont val="맑은 고딕"/>
        <family val="3"/>
        <charset val="129"/>
      </rPr>
      <t xml:space="preserve"> : 군비 40%, 자담 60%</t>
    </r>
    <phoneticPr fontId="15" type="noConversion"/>
  </si>
  <si>
    <t>구분</t>
    <phoneticPr fontId="15" type="noConversion"/>
  </si>
  <si>
    <t>구 분</t>
    <phoneticPr fontId="15" type="noConversion"/>
  </si>
  <si>
    <t>사업량
(ha)</t>
    <phoneticPr fontId="15" type="noConversion"/>
  </si>
  <si>
    <t>생년월일</t>
    <phoneticPr fontId="15" type="noConversion"/>
  </si>
  <si>
    <t>연 락 처</t>
    <phoneticPr fontId="15" type="noConversion"/>
  </si>
  <si>
    <t>소유
구분</t>
    <phoneticPr fontId="15" type="noConversion"/>
  </si>
  <si>
    <t>경작시기</t>
    <phoneticPr fontId="15" type="noConversion"/>
  </si>
  <si>
    <t>품종</t>
    <phoneticPr fontId="15" type="noConversion"/>
  </si>
  <si>
    <t>소 계</t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</si>
  <si>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color indexed="8"/>
        <rFont val="맑은 고딕"/>
        <family val="3"/>
        <charset val="129"/>
      </rPr>
      <t xml:space="preserve"> : 도비 30%, 군비 70%</t>
    </r>
    <phoneticPr fontId="15" type="noConversion"/>
  </si>
  <si>
    <r>
      <rPr>
        <sz val="11"/>
        <color theme="1"/>
        <rFont val="맑은 고딕"/>
        <family val="2"/>
        <charset val="129"/>
        <scheme val="minor"/>
      </rPr>
      <t>동절기 또는 하절기</t>
    </r>
    <r>
      <rPr>
        <sz val="12"/>
        <color indexed="8"/>
        <rFont val="맑은 고딕"/>
        <family val="3"/>
        <charset val="129"/>
      </rPr>
      <t xml:space="preserve">
(2모작 포함)</t>
    </r>
    <phoneticPr fontId="15" type="noConversion"/>
  </si>
  <si>
    <t>연 중(동절+하절기)</t>
    <phoneticPr fontId="15" type="noConversion"/>
  </si>
  <si>
    <t>임차농지</t>
    <phoneticPr fontId="15" type="noConversion"/>
  </si>
  <si>
    <t>600천원/ha</t>
    <phoneticPr fontId="15" type="noConversion"/>
  </si>
  <si>
    <t>1,500천원/ha</t>
    <phoneticPr fontId="15" type="noConversion"/>
  </si>
  <si>
    <t>자가농지</t>
    <phoneticPr fontId="15" type="noConversion"/>
  </si>
  <si>
    <t>200천원/ha</t>
    <phoneticPr fontId="15" type="noConversion"/>
  </si>
  <si>
    <t>500천원/ha</t>
    <phoneticPr fontId="15" type="noConversion"/>
  </si>
  <si>
    <t>도 비
(15%)</t>
    <phoneticPr fontId="15" type="noConversion"/>
  </si>
  <si>
    <t>군 비
(35%)</t>
    <phoneticPr fontId="15" type="noConversion"/>
  </si>
  <si>
    <r>
      <rPr>
        <b/>
        <sz val="12"/>
        <color indexed="10"/>
        <rFont val="맑은 고딕"/>
        <family val="3"/>
        <charset val="129"/>
        <scheme val="minor"/>
      </rPr>
      <t>* 지원단가</t>
    </r>
    <r>
      <rPr>
        <b/>
        <sz val="12"/>
        <color indexed="8"/>
        <rFont val="맑은 고딕"/>
        <family val="3"/>
        <charset val="129"/>
        <scheme val="minor"/>
      </rPr>
      <t xml:space="preserve"> : 비닐 1롤당 85천원, 네트 1롤당 200천원 지원한도</t>
    </r>
    <phoneticPr fontId="15" type="noConversion"/>
  </si>
  <si>
    <t>* 규격 : 대형(폭125), 중형(폭105), 기타(폭50)</t>
    <phoneticPr fontId="1" type="noConversion"/>
  </si>
  <si>
    <t xml:space="preserve">  </t>
    <phoneticPr fontId="1" type="noConversion"/>
  </si>
  <si>
    <r>
      <rPr>
        <b/>
        <sz val="12"/>
        <color indexed="10"/>
        <rFont val="맑은 고딕"/>
        <family val="3"/>
        <charset val="129"/>
      </rPr>
      <t>* 지원단가</t>
    </r>
    <r>
      <rPr>
        <b/>
        <sz val="12"/>
        <rFont val="맑은 고딕"/>
        <family val="3"/>
        <charset val="129"/>
      </rPr>
      <t xml:space="preserve"> : 10,000천원/개소</t>
    </r>
    <phoneticPr fontId="15" type="noConversion"/>
  </si>
  <si>
    <t>자 담(40%)</t>
    <phoneticPr fontId="15" type="noConversion"/>
  </si>
  <si>
    <t>지원내용에 따른 사업비(천원)</t>
    <phoneticPr fontId="15" type="noConversion"/>
  </si>
  <si>
    <t>정액대</t>
    <phoneticPr fontId="15" type="noConversion"/>
  </si>
  <si>
    <t>혈통등록비</t>
    <phoneticPr fontId="15" type="noConversion"/>
  </si>
  <si>
    <t>선형심사비</t>
    <phoneticPr fontId="15" type="noConversion"/>
  </si>
  <si>
    <t>검정료</t>
    <phoneticPr fontId="15" type="noConversion"/>
  </si>
  <si>
    <t>초임우
+경산우
(두)</t>
    <phoneticPr fontId="15" type="noConversion"/>
  </si>
  <si>
    <t>신청내역</t>
    <phoneticPr fontId="1" type="noConversion"/>
  </si>
  <si>
    <t>*단가 : 14,000원/kg/포</t>
    <phoneticPr fontId="1" type="noConversion"/>
  </si>
  <si>
    <t>사육군수
(20년통계)</t>
    <phoneticPr fontId="1" type="noConversion"/>
  </si>
  <si>
    <t>톱밥구입,
시설보완 등</t>
    <phoneticPr fontId="15" type="noConversion"/>
  </si>
  <si>
    <t>사업신청내역</t>
    <phoneticPr fontId="15" type="noConversion"/>
  </si>
  <si>
    <t>*사업신청방법 : 화분,화분떡 구분 없이 화분(7,500원/kg) 1품목으로 신청(실제 사업 진행 시, 화분떡 구입 가능)</t>
    <phoneticPr fontId="1" type="noConversion"/>
  </si>
  <si>
    <t>사업신청내역</t>
    <phoneticPr fontId="1" type="noConversion"/>
  </si>
  <si>
    <t>김양봉</t>
    <phoneticPr fontId="1" type="noConversion"/>
  </si>
  <si>
    <t>010-1234-5678</t>
    <phoneticPr fontId="1" type="noConversion"/>
  </si>
  <si>
    <t>김양봉</t>
    <phoneticPr fontId="1" type="noConversion"/>
  </si>
  <si>
    <t>010-1234-5678</t>
    <phoneticPr fontId="1" type="noConversion"/>
  </si>
  <si>
    <t>양봉</t>
    <phoneticPr fontId="1" type="noConversion"/>
  </si>
  <si>
    <t>예시</t>
    <phoneticPr fontId="1" type="noConversion"/>
  </si>
  <si>
    <t>계
(100%)</t>
    <phoneticPr fontId="1" type="noConversion"/>
  </si>
  <si>
    <t>도 비
(10%)</t>
    <phoneticPr fontId="1" type="noConversion"/>
  </si>
  <si>
    <t>군 비
(40%)</t>
    <phoneticPr fontId="1" type="noConversion"/>
  </si>
  <si>
    <t>자 담
(50%)</t>
    <phoneticPr fontId="1" type="noConversion"/>
  </si>
  <si>
    <t>군당(벌통 1개당) 22,000원/군 기준으로 신청</t>
    <phoneticPr fontId="1" type="noConversion"/>
  </si>
  <si>
    <t>신청량
(22천원/군)</t>
    <phoneticPr fontId="1" type="noConversion"/>
  </si>
  <si>
    <t>사업신청내역</t>
    <phoneticPr fontId="1" type="noConversion"/>
  </si>
  <si>
    <t>신청내용</t>
    <phoneticPr fontId="1" type="noConversion"/>
  </si>
  <si>
    <t>벌통</t>
    <phoneticPr fontId="1" type="noConversion"/>
  </si>
  <si>
    <t>소초광</t>
    <phoneticPr fontId="1" type="noConversion"/>
  </si>
  <si>
    <t>벌통, 소초광, 포장재 중 어느 품목으로 신청하더라도 동일한 단가(22,000원/군)로 사업비 계산</t>
    <phoneticPr fontId="1" type="noConversion"/>
  </si>
  <si>
    <t>양봉</t>
    <phoneticPr fontId="1" type="noConversion"/>
  </si>
  <si>
    <t>포장재(포장용기)</t>
    <phoneticPr fontId="1" type="noConversion"/>
  </si>
  <si>
    <t>벌통10군</t>
    <phoneticPr fontId="1" type="noConversion"/>
  </si>
  <si>
    <t>소초광100매</t>
    <phoneticPr fontId="1" type="noConversion"/>
  </si>
  <si>
    <t>포장재(400원 기준) 550매</t>
    <phoneticPr fontId="1" type="noConversion"/>
  </si>
  <si>
    <r>
      <t xml:space="preserve">* 5,000천원/호(군비40%, 자담60%) 한도내 농가별 신청내용별 단가로 인정, </t>
    </r>
    <r>
      <rPr>
        <b/>
        <sz val="11"/>
        <color rgb="FFFF0000"/>
        <rFont val="맑은 고딕"/>
        <family val="3"/>
        <charset val="129"/>
        <scheme val="minor"/>
      </rPr>
      <t>견적서 첨부</t>
    </r>
    <phoneticPr fontId="15" type="noConversion"/>
  </si>
  <si>
    <t>도비(14%)</t>
    <phoneticPr fontId="1" type="noConversion"/>
  </si>
  <si>
    <t>군비(36%)</t>
    <phoneticPr fontId="1" type="noConversion"/>
  </si>
  <si>
    <t>사업 신청내역</t>
    <phoneticPr fontId="15" type="noConversion"/>
  </si>
  <si>
    <t>신청량</t>
    <phoneticPr fontId="1" type="noConversion"/>
  </si>
  <si>
    <t>단가</t>
    <phoneticPr fontId="1" type="noConversion"/>
  </si>
  <si>
    <t>봉독채취기</t>
    <phoneticPr fontId="1" type="noConversion"/>
  </si>
  <si>
    <t>화분건조기</t>
    <phoneticPr fontId="1" type="noConversion"/>
  </si>
  <si>
    <t>상하차용리프트</t>
    <phoneticPr fontId="1" type="noConversion"/>
  </si>
  <si>
    <t>운반기</t>
    <phoneticPr fontId="1" type="noConversion"/>
  </si>
  <si>
    <t>화분 냉동장비</t>
    <phoneticPr fontId="1" type="noConversion"/>
  </si>
  <si>
    <t>사업비(원)</t>
    <phoneticPr fontId="15" type="noConversion"/>
  </si>
  <si>
    <t>계
(100%)</t>
    <phoneticPr fontId="15" type="noConversion"/>
  </si>
  <si>
    <t>영동읍</t>
    <phoneticPr fontId="15" type="noConversion"/>
  </si>
  <si>
    <t>사육시설보완 1동</t>
    <phoneticPr fontId="15" type="noConversion"/>
  </si>
  <si>
    <t>예시</t>
    <phoneticPr fontId="1" type="noConversion"/>
  </si>
  <si>
    <t>연번</t>
    <phoneticPr fontId="15" type="noConversion"/>
  </si>
  <si>
    <t>* (한도)20,000천원/호(도비14%, 군비36%, 자담50%)</t>
    <phoneticPr fontId="15" type="noConversion"/>
  </si>
  <si>
    <t>영동읍</t>
    <phoneticPr fontId="1" type="noConversion"/>
  </si>
  <si>
    <t>토종벌 
사육현황
(20가축통계)</t>
    <phoneticPr fontId="1" type="noConversion"/>
  </si>
  <si>
    <t>신청량
(군)</t>
    <phoneticPr fontId="1" type="noConversion"/>
  </si>
  <si>
    <t>영동읍</t>
    <phoneticPr fontId="1" type="noConversion"/>
  </si>
  <si>
    <t>예시</t>
    <phoneticPr fontId="1" type="noConversion"/>
  </si>
  <si>
    <t>지원
한도</t>
    <phoneticPr fontId="1" type="noConversion"/>
  </si>
  <si>
    <t>품목별 신청액</t>
    <phoneticPr fontId="15" type="noConversion"/>
  </si>
  <si>
    <t>연번</t>
    <phoneticPr fontId="15" type="noConversion"/>
  </si>
  <si>
    <t>읍면</t>
    <phoneticPr fontId="15" type="noConversion"/>
  </si>
  <si>
    <t>사업신청자</t>
    <phoneticPr fontId="15" type="noConversion"/>
  </si>
  <si>
    <t>축종</t>
    <phoneticPr fontId="15" type="noConversion"/>
  </si>
  <si>
    <t>사육규모
(두/수)</t>
    <phoneticPr fontId="15" type="noConversion"/>
  </si>
  <si>
    <t>신청
사육수</t>
    <phoneticPr fontId="15" type="noConversion"/>
  </si>
  <si>
    <t>신 청 량</t>
    <phoneticPr fontId="15" type="noConversion"/>
  </si>
  <si>
    <t>비 고</t>
    <phoneticPr fontId="15" type="noConversion"/>
  </si>
  <si>
    <t>수분조절제(톤)</t>
    <phoneticPr fontId="15" type="noConversion"/>
  </si>
  <si>
    <t>생균제(kg)</t>
    <phoneticPr fontId="15" type="noConversion"/>
  </si>
  <si>
    <t>주 소</t>
    <phoneticPr fontId="15" type="noConversion"/>
  </si>
  <si>
    <t>농 가 명</t>
    <phoneticPr fontId="15" type="noConversion"/>
  </si>
  <si>
    <t>생년월일/
사업자번호</t>
    <phoneticPr fontId="15" type="noConversion"/>
  </si>
  <si>
    <t>연 락 처</t>
    <phoneticPr fontId="15" type="noConversion"/>
  </si>
  <si>
    <t>톱밥</t>
    <phoneticPr fontId="15" type="noConversion"/>
  </si>
  <si>
    <t>나무부스러기</t>
    <phoneticPr fontId="15" type="noConversion"/>
  </si>
  <si>
    <t>왕겨</t>
    <phoneticPr fontId="15" type="noConversion"/>
  </si>
  <si>
    <t>계</t>
    <phoneticPr fontId="15" type="noConversion"/>
  </si>
  <si>
    <t>수분조절제</t>
    <phoneticPr fontId="15" type="noConversion"/>
  </si>
  <si>
    <t>생균제</t>
    <phoneticPr fontId="15" type="noConversion"/>
  </si>
  <si>
    <t>자  담
(60%)</t>
    <phoneticPr fontId="15" type="noConversion"/>
  </si>
  <si>
    <t>두수
(21.2.  축산물이력관리시스템 기준)</t>
    <phoneticPr fontId="1" type="noConversion"/>
  </si>
  <si>
    <t>도  비
(9%)</t>
    <phoneticPr fontId="1" type="noConversion"/>
  </si>
  <si>
    <t>군  비
(41%)</t>
    <phoneticPr fontId="1" type="noConversion"/>
  </si>
  <si>
    <t>* 지원비율 : 도비 9% 군비 41%, 자담 50%</t>
    <phoneticPr fontId="1" type="noConversion"/>
  </si>
  <si>
    <t>1,500 
이상</t>
    <phoneticPr fontId="1" type="noConversion"/>
  </si>
  <si>
    <t>▷ 생균제 : 젖소 20두 이상, 돼지 500두 이상</t>
    <phoneticPr fontId="1" type="noConversion"/>
  </si>
  <si>
    <t>사  업  비 (원)</t>
    <phoneticPr fontId="1" type="noConversion"/>
  </si>
  <si>
    <t>예시</t>
    <phoneticPr fontId="1" type="noConversion"/>
  </si>
  <si>
    <t>영동읍 동정로 1</t>
    <phoneticPr fontId="1" type="noConversion"/>
  </si>
  <si>
    <t>00.00.00</t>
    <phoneticPr fontId="1" type="noConversion"/>
  </si>
  <si>
    <t>010-1234-5678</t>
    <phoneticPr fontId="1" type="noConversion"/>
  </si>
  <si>
    <t>신청량
(기)</t>
    <phoneticPr fontId="15" type="noConversion"/>
  </si>
  <si>
    <t>액비저장조
설치용량
(톤)</t>
    <phoneticPr fontId="15" type="noConversion"/>
  </si>
  <si>
    <t>영동읍 동정로 1</t>
    <phoneticPr fontId="15" type="noConversion"/>
  </si>
  <si>
    <t>영동읍 동정로 1</t>
    <phoneticPr fontId="15" type="noConversion"/>
  </si>
  <si>
    <t>김축산</t>
    <phoneticPr fontId="15" type="noConversion"/>
  </si>
  <si>
    <t>010-1234-5678</t>
    <phoneticPr fontId="15" type="noConversion"/>
  </si>
  <si>
    <t>도 비
(17%)</t>
    <phoneticPr fontId="15" type="noConversion"/>
  </si>
  <si>
    <t>군 비
(43%)</t>
    <phoneticPr fontId="15" type="noConversion"/>
  </si>
  <si>
    <t>자 담
(40%)</t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</si>
  <si>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color indexed="8"/>
        <rFont val="맑은 고딕"/>
        <family val="3"/>
        <charset val="129"/>
      </rPr>
      <t xml:space="preserve"> : 도비 17%, 군비 43%, 자담 40%</t>
    </r>
    <phoneticPr fontId="15" type="noConversion"/>
  </si>
  <si>
    <r>
      <rPr>
        <b/>
        <sz val="12"/>
        <color indexed="10"/>
        <rFont val="맑은 고딕"/>
        <family val="3"/>
        <charset val="129"/>
      </rPr>
      <t>* 지원단가</t>
    </r>
    <r>
      <rPr>
        <b/>
        <sz val="12"/>
        <color indexed="8"/>
        <rFont val="맑은 고딕"/>
        <family val="3"/>
        <charset val="129"/>
      </rPr>
      <t xml:space="preserve"> : 1,200천원/기</t>
    </r>
    <phoneticPr fontId="15" type="noConversion"/>
  </si>
  <si>
    <t>읍면명</t>
    <phoneticPr fontId="1" type="noConversion"/>
  </si>
  <si>
    <t>김축산</t>
    <phoneticPr fontId="1" type="noConversion"/>
  </si>
  <si>
    <t>영동읍</t>
    <phoneticPr fontId="1" type="noConversion"/>
  </si>
  <si>
    <t>영동읍 동정로 1</t>
    <phoneticPr fontId="35" type="noConversion"/>
  </si>
  <si>
    <t>김축산</t>
    <phoneticPr fontId="1" type="noConversion"/>
  </si>
  <si>
    <t>010-1234-5678</t>
    <phoneticPr fontId="1" type="noConversion"/>
  </si>
  <si>
    <t>한우</t>
    <phoneticPr fontId="35" type="noConversion"/>
  </si>
  <si>
    <t>도 비
(14%)</t>
    <phoneticPr fontId="57" type="noConversion"/>
  </si>
  <si>
    <t>군 비
(36%)</t>
    <phoneticPr fontId="57" type="noConversion"/>
  </si>
  <si>
    <t>자 담
(50%)</t>
    <phoneticPr fontId="57" type="noConversion"/>
  </si>
  <si>
    <t>사업비(원)</t>
    <phoneticPr fontId="57" type="noConversion"/>
  </si>
  <si>
    <t>* 지원비율 : 도비 14%, 군비36%, 자담50%(지원한도 농가당 20,000천원)</t>
    <phoneticPr fontId="57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</si>
  <si>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color indexed="8"/>
        <rFont val="맑은 고딕"/>
        <family val="3"/>
        <charset val="129"/>
      </rPr>
      <t xml:space="preserve"> : 도비 28%, 군비 72%</t>
    </r>
    <phoneticPr fontId="15" type="noConversion"/>
  </si>
  <si>
    <t>한우</t>
    <phoneticPr fontId="1" type="noConversion"/>
  </si>
  <si>
    <t>영동읍 동정로 1</t>
    <phoneticPr fontId="1" type="noConversion"/>
  </si>
  <si>
    <t>축산농장</t>
    <phoneticPr fontId="15" type="noConversion"/>
  </si>
  <si>
    <t>한우</t>
    <phoneticPr fontId="1" type="noConversion"/>
  </si>
  <si>
    <t>도 비
(28%)</t>
    <phoneticPr fontId="15" type="noConversion"/>
  </si>
  <si>
    <t>군 비
(72%)</t>
    <phoneticPr fontId="15" type="noConversion"/>
  </si>
  <si>
    <t>예시</t>
    <phoneticPr fontId="15" type="noConversion"/>
  </si>
  <si>
    <r>
      <rPr>
        <b/>
        <sz val="12"/>
        <color indexed="10"/>
        <rFont val="맑은 고딕"/>
        <family val="3"/>
        <charset val="129"/>
      </rPr>
      <t>* 지원한도</t>
    </r>
    <r>
      <rPr>
        <b/>
        <sz val="12"/>
        <color indexed="8"/>
        <rFont val="맑은 고딕"/>
        <family val="3"/>
        <charset val="129"/>
      </rPr>
      <t xml:space="preserve"> : 600천원/호</t>
    </r>
    <phoneticPr fontId="15" type="noConversion"/>
  </si>
  <si>
    <t>연번</t>
    <phoneticPr fontId="1" type="noConversion"/>
  </si>
  <si>
    <t>송아지방</t>
    <phoneticPr fontId="1" type="noConversion"/>
  </si>
  <si>
    <t>자동브러시</t>
    <phoneticPr fontId="1" type="noConversion"/>
  </si>
  <si>
    <t>자동분무시설(안개분무시설)</t>
    <phoneticPr fontId="1" type="noConversion"/>
  </si>
  <si>
    <t>* 1농가 1품목 신청, 사업단가는 사업계획서의 조견표 참고(초과 시 자부담)</t>
    <phoneticPr fontId="1" type="noConversion"/>
  </si>
  <si>
    <t xml:space="preserve">* 조견표는 참고용이므로, 축종별 시설·장비 구분없이 신청 가능 </t>
    <phoneticPr fontId="1" type="noConversion"/>
  </si>
  <si>
    <t>김축산</t>
    <phoneticPr fontId="1" type="noConversion"/>
  </si>
  <si>
    <t>010-1234-5678</t>
    <phoneticPr fontId="1" type="noConversion"/>
  </si>
  <si>
    <t>김축산</t>
    <phoneticPr fontId="1" type="noConversion"/>
  </si>
  <si>
    <t>영동읍 동정로 1</t>
    <phoneticPr fontId="1" type="noConversion"/>
  </si>
  <si>
    <t>010-1234-5678</t>
    <phoneticPr fontId="1" type="noConversion"/>
  </si>
  <si>
    <t>저온저장고</t>
    <phoneticPr fontId="1" type="noConversion"/>
  </si>
  <si>
    <t>도비(10%)</t>
    <phoneticPr fontId="1" type="noConversion"/>
  </si>
  <si>
    <t>군비(40%)</t>
    <phoneticPr fontId="1" type="noConversion"/>
  </si>
  <si>
    <t>사업신청내용(천원)</t>
    <phoneticPr fontId="1" type="noConversion"/>
  </si>
  <si>
    <t>신청품목</t>
    <phoneticPr fontId="1" type="noConversion"/>
  </si>
  <si>
    <t>사업량
(대,조,식)</t>
    <phoneticPr fontId="1" type="noConversion"/>
  </si>
  <si>
    <t>단가
(천원)</t>
    <phoneticPr fontId="1" type="noConversion"/>
  </si>
  <si>
    <t>영동읍 동정로 1</t>
    <phoneticPr fontId="1" type="noConversion"/>
  </si>
  <si>
    <t>91.04.09</t>
    <phoneticPr fontId="1" type="noConversion"/>
  </si>
  <si>
    <t>한우</t>
    <phoneticPr fontId="15" type="noConversion"/>
  </si>
  <si>
    <t>신청량
(조)</t>
    <phoneticPr fontId="1" type="noConversion"/>
  </si>
  <si>
    <r>
      <t xml:space="preserve">* 지원단가 : 1조 240천원 (※1조는 스탄존 4대, </t>
    </r>
    <r>
      <rPr>
        <b/>
        <sz val="12"/>
        <color rgb="FFFF0000"/>
        <rFont val="맑은 고딕"/>
        <family val="3"/>
        <charset val="129"/>
        <scheme val="minor"/>
      </rPr>
      <t>소가 목을 걸 수 있는 자동목걸이 4대가 1조</t>
    </r>
    <r>
      <rPr>
        <b/>
        <sz val="12"/>
        <rFont val="맑은 고딕"/>
        <family val="3"/>
        <charset val="129"/>
        <scheme val="minor"/>
      </rPr>
      <t>)</t>
    </r>
    <phoneticPr fontId="15" type="noConversion"/>
  </si>
  <si>
    <t>사업비</t>
    <phoneticPr fontId="15" type="noConversion"/>
  </si>
  <si>
    <t>돼지</t>
    <phoneticPr fontId="1" type="noConversion"/>
  </si>
  <si>
    <t>예시</t>
    <phoneticPr fontId="1" type="noConversion"/>
  </si>
  <si>
    <t>영동읍</t>
    <phoneticPr fontId="15" type="noConversion"/>
  </si>
  <si>
    <t>김축산</t>
    <phoneticPr fontId="15" type="noConversion"/>
  </si>
  <si>
    <t>영동읍 동정로 1</t>
    <phoneticPr fontId="15" type="noConversion"/>
  </si>
  <si>
    <t>돼지</t>
    <phoneticPr fontId="1" type="noConversion"/>
  </si>
  <si>
    <t>축산신문</t>
    <phoneticPr fontId="15" type="noConversion"/>
  </si>
  <si>
    <t>이축산</t>
    <phoneticPr fontId="1" type="noConversion"/>
  </si>
  <si>
    <t>* 보상금 지원비율 : 도비 19%, 군비 81%</t>
    <phoneticPr fontId="15" type="noConversion"/>
  </si>
  <si>
    <t>정보지명</t>
    <phoneticPr fontId="1" type="noConversion"/>
  </si>
  <si>
    <t>단가(원/월)</t>
    <phoneticPr fontId="1" type="noConversion"/>
  </si>
  <si>
    <t>보급회수(월)</t>
    <phoneticPr fontId="1" type="noConversion"/>
  </si>
  <si>
    <t>축산신문</t>
    <phoneticPr fontId="1" type="noConversion"/>
  </si>
  <si>
    <t>월간폴트리</t>
    <phoneticPr fontId="1" type="noConversion"/>
  </si>
  <si>
    <t>월간축산</t>
    <phoneticPr fontId="1" type="noConversion"/>
  </si>
  <si>
    <t>주 4회</t>
    <phoneticPr fontId="1" type="noConversion"/>
  </si>
  <si>
    <t>월 1회</t>
    <phoneticPr fontId="1" type="noConversion"/>
  </si>
  <si>
    <t>용산면</t>
    <phoneticPr fontId="1" type="noConversion"/>
  </si>
  <si>
    <t>이축산</t>
    <phoneticPr fontId="1" type="noConversion"/>
  </si>
  <si>
    <t>월간축산</t>
    <phoneticPr fontId="15" type="noConversion"/>
  </si>
  <si>
    <t>월간폴트리</t>
    <phoneticPr fontId="15" type="noConversion"/>
  </si>
  <si>
    <t>사업신청내역</t>
    <phoneticPr fontId="35" type="noConversion"/>
  </si>
  <si>
    <t>010-1234-6789</t>
    <phoneticPr fontId="35" type="noConversion"/>
  </si>
  <si>
    <t>산란계</t>
    <phoneticPr fontId="35" type="noConversion"/>
  </si>
  <si>
    <t>* 견적서 반드시 첨부(견적서 누락 시, 사업 제외)</t>
    <phoneticPr fontId="35" type="noConversion"/>
  </si>
  <si>
    <t>* 부가세환급 품목일 경우, 부가세 제외한 공급가액만 산정</t>
    <phoneticPr fontId="35" type="noConversion"/>
  </si>
  <si>
    <t>비 고</t>
    <phoneticPr fontId="57" type="noConversion"/>
  </si>
  <si>
    <r>
      <rPr>
        <b/>
        <sz val="12"/>
        <color indexed="10"/>
        <rFont val="맑은 고딕"/>
        <family val="3"/>
        <charset val="129"/>
      </rPr>
      <t>* 지원단가</t>
    </r>
    <r>
      <rPr>
        <b/>
        <sz val="12"/>
        <color indexed="8"/>
        <rFont val="맑은 고딕"/>
        <family val="3"/>
        <charset val="129"/>
      </rPr>
      <t xml:space="preserve"> : 가금(육계, 산란계, 오리 등) 20백만원/대, 양돈 30백만원/대</t>
    </r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</si>
  <si>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color indexed="8"/>
        <rFont val="맑은 고딕"/>
        <family val="3"/>
        <charset val="129"/>
      </rPr>
      <t xml:space="preserve"> : 도비 14%, 군비 36%, 자담 50%</t>
    </r>
    <phoneticPr fontId="15" type="noConversion"/>
  </si>
  <si>
    <t>도비(14%)</t>
    <phoneticPr fontId="15" type="noConversion"/>
  </si>
  <si>
    <t>군비(36%)</t>
    <phoneticPr fontId="15" type="noConversion"/>
  </si>
  <si>
    <t xml:space="preserve"> 영동읍 동정로 1</t>
    <phoneticPr fontId="1" type="noConversion"/>
  </si>
  <si>
    <t>오리</t>
    <phoneticPr fontId="1" type="noConversion"/>
  </si>
  <si>
    <t>사육수_
이력제
(21.2.기준)</t>
    <phoneticPr fontId="15" type="noConversion"/>
  </si>
  <si>
    <t>* (사업량 산정 방법)</t>
    <phoneticPr fontId="1" type="noConversion"/>
  </si>
  <si>
    <t>도 비(30%)</t>
    <phoneticPr fontId="15" type="noConversion"/>
  </si>
  <si>
    <t>군 비(70%)</t>
    <phoneticPr fontId="15" type="noConversion"/>
  </si>
  <si>
    <r>
      <rPr>
        <b/>
        <sz val="12"/>
        <color indexed="10"/>
        <rFont val="맑은 고딕"/>
        <family val="3"/>
        <charset val="129"/>
      </rPr>
      <t>* 지원단가</t>
    </r>
    <r>
      <rPr>
        <b/>
        <sz val="12"/>
        <color indexed="8"/>
        <rFont val="맑은 고딕"/>
        <family val="3"/>
        <charset val="129"/>
      </rPr>
      <t xml:space="preserve"> : 50천원/두(정액대 20천원, 등록비 8천원, 선형심사비 12천원, 검정료 10천원)</t>
    </r>
    <phoneticPr fontId="15" type="noConversion"/>
  </si>
  <si>
    <t>도 비
(9%)</t>
    <phoneticPr fontId="15" type="noConversion"/>
  </si>
  <si>
    <t>군 비
(41%)</t>
    <phoneticPr fontId="15" type="noConversion"/>
  </si>
  <si>
    <t>사  업  비 (원)</t>
    <phoneticPr fontId="15" type="noConversion"/>
  </si>
  <si>
    <t>영동읍 동정로 1</t>
    <phoneticPr fontId="1" type="noConversion"/>
  </si>
  <si>
    <t>영동읍 동정로 1</t>
    <phoneticPr fontId="1" type="noConversion"/>
  </si>
  <si>
    <t>사육두수</t>
    <phoneticPr fontId="1" type="noConversion"/>
  </si>
  <si>
    <t>○ 수분조절제 지원기준(보조+자담)</t>
    <phoneticPr fontId="15" type="noConversion"/>
  </si>
  <si>
    <t>○ 생균제 지원기준(보조+자담)</t>
    <phoneticPr fontId="15" type="noConversion"/>
  </si>
  <si>
    <t>* 지원단가 : 톱밥,나무부스러기 100천원/톤, 왕겨 80천원/톤, 생균제 5천원/kg</t>
    <phoneticPr fontId="15" type="noConversion"/>
  </si>
  <si>
    <t>* 지원비율 : 군비 40%, 자담 60%</t>
    <phoneticPr fontId="15" type="noConversion"/>
  </si>
  <si>
    <t>* 유의사항</t>
    <phoneticPr fontId="15" type="noConversion"/>
  </si>
  <si>
    <t>▷ 수분조절제 : 축종,두수별 한도액으로 일괄 배정(※ 한육우 30두 이상, 돼지 500두 이상, 가금류 5,000수 이상)</t>
    <phoneticPr fontId="15" type="noConversion"/>
  </si>
  <si>
    <t>▷ 생균제 : 한우, 오리, 닭만 신청 가능. 젖소, 돼지의 경우 가축생균제 사업으로 따로 신청</t>
    <phoneticPr fontId="15" type="noConversion"/>
  </si>
  <si>
    <t>* 지원한도액 기준 및 범위</t>
    <phoneticPr fontId="15" type="noConversion"/>
  </si>
  <si>
    <t>사  업  비</t>
    <phoneticPr fontId="15" type="noConversion"/>
  </si>
  <si>
    <t>영동읍 동정로 1</t>
    <phoneticPr fontId="15" type="noConversion"/>
  </si>
  <si>
    <t>영동읍 동정로 1</t>
    <phoneticPr fontId="1" type="noConversion"/>
  </si>
  <si>
    <t>이한우</t>
    <phoneticPr fontId="1" type="noConversion"/>
  </si>
  <si>
    <t>010-1234-5678</t>
    <phoneticPr fontId="1" type="noConversion"/>
  </si>
  <si>
    <t>이축산</t>
    <phoneticPr fontId="1" type="noConversion"/>
  </si>
  <si>
    <t>00.00.00</t>
    <phoneticPr fontId="1" type="noConversion"/>
  </si>
  <si>
    <r>
      <rPr>
        <b/>
        <sz val="12"/>
        <color indexed="10"/>
        <rFont val="굴림"/>
        <family val="3"/>
        <charset val="129"/>
      </rPr>
      <t>* 지원비율</t>
    </r>
    <r>
      <rPr>
        <b/>
        <sz val="12"/>
        <color indexed="8"/>
        <rFont val="굴림"/>
        <family val="3"/>
        <charset val="129"/>
      </rPr>
      <t xml:space="preserve"> : 도비 9%, 군비 41%, 자담 50%</t>
    </r>
    <phoneticPr fontId="15" type="noConversion"/>
  </si>
  <si>
    <t>돼지</t>
    <phoneticPr fontId="1" type="noConversion"/>
  </si>
  <si>
    <t>김양봉</t>
    <phoneticPr fontId="1" type="noConversion"/>
  </si>
  <si>
    <t>양,한봉</t>
    <phoneticPr fontId="1" type="noConversion"/>
  </si>
  <si>
    <t>이곤충</t>
    <phoneticPr fontId="1" type="noConversion"/>
  </si>
  <si>
    <t>이곤충</t>
    <phoneticPr fontId="1" type="noConversion"/>
  </si>
  <si>
    <t>톱밥</t>
    <phoneticPr fontId="1" type="noConversion"/>
  </si>
  <si>
    <t>20톤</t>
    <phoneticPr fontId="1" type="noConversion"/>
  </si>
  <si>
    <t>사업 신청자(단체)</t>
    <phoneticPr fontId="1" type="noConversion"/>
  </si>
  <si>
    <t>단체명</t>
    <phoneticPr fontId="1" type="noConversion"/>
  </si>
  <si>
    <t>대표자</t>
    <phoneticPr fontId="1" type="noConversion"/>
  </si>
  <si>
    <t>총사육군수
(20년통계)</t>
    <phoneticPr fontId="1" type="noConversion"/>
  </si>
  <si>
    <t>신청량
(매)</t>
    <phoneticPr fontId="15" type="noConversion"/>
  </si>
  <si>
    <t>*단가 : 400원/매(2.4kg박스 기준)</t>
    <phoneticPr fontId="1" type="noConversion"/>
  </si>
  <si>
    <t>* 세부 신청내역(사업신청서 별첨)</t>
    <phoneticPr fontId="1" type="noConversion"/>
  </si>
  <si>
    <t>양봉단체</t>
    <phoneticPr fontId="1" type="noConversion"/>
  </si>
  <si>
    <t>김양봉</t>
    <phoneticPr fontId="1" type="noConversion"/>
  </si>
  <si>
    <t>양봉</t>
    <phoneticPr fontId="1" type="noConversion"/>
  </si>
  <si>
    <t>영동읍 동정로 1</t>
    <phoneticPr fontId="1" type="noConversion"/>
  </si>
  <si>
    <t>구독
개월 수</t>
    <phoneticPr fontId="15" type="noConversion"/>
  </si>
  <si>
    <t>퇴비사(200㎡, 1식)</t>
    <phoneticPr fontId="1" type="noConversion"/>
  </si>
  <si>
    <t>*견적서 필첨</t>
    <phoneticPr fontId="1" type="noConversion"/>
  </si>
  <si>
    <t>예시</t>
    <phoneticPr fontId="15" type="noConversion"/>
  </si>
  <si>
    <t>이축산</t>
    <phoneticPr fontId="15" type="noConversion"/>
  </si>
  <si>
    <t>00.00.00</t>
    <phoneticPr fontId="15" type="noConversion"/>
  </si>
  <si>
    <t>010-1234-5678</t>
    <phoneticPr fontId="15" type="noConversion"/>
  </si>
  <si>
    <t>젖소</t>
    <phoneticPr fontId="15" type="noConversion"/>
  </si>
  <si>
    <t>자 담(60%)</t>
    <phoneticPr fontId="15" type="noConversion"/>
  </si>
  <si>
    <t>신청내역</t>
    <phoneticPr fontId="15" type="noConversion"/>
  </si>
  <si>
    <t>이축산</t>
    <phoneticPr fontId="15" type="noConversion"/>
  </si>
  <si>
    <t>00.00.00</t>
    <phoneticPr fontId="15" type="noConversion"/>
  </si>
  <si>
    <t>010-1234-5678</t>
    <phoneticPr fontId="15" type="noConversion"/>
  </si>
  <si>
    <t>한우</t>
    <phoneticPr fontId="15" type="noConversion"/>
  </si>
  <si>
    <t>자가</t>
    <phoneticPr fontId="15" type="noConversion"/>
  </si>
  <si>
    <t>하계</t>
    <phoneticPr fontId="15" type="noConversion"/>
  </si>
  <si>
    <t>라이그라스</t>
    <phoneticPr fontId="15" type="noConversion"/>
  </si>
  <si>
    <t>임차</t>
    <phoneticPr fontId="15" type="noConversion"/>
  </si>
  <si>
    <t>옥수수</t>
    <phoneticPr fontId="15" type="noConversion"/>
  </si>
  <si>
    <t>연중</t>
    <phoneticPr fontId="15" type="noConversion"/>
  </si>
  <si>
    <t>옥수수(하계), IRG( 동계),청보리</t>
    <phoneticPr fontId="15" type="noConversion"/>
  </si>
  <si>
    <t>동계</t>
    <phoneticPr fontId="15" type="noConversion"/>
  </si>
  <si>
    <t>IRG,청보리</t>
    <phoneticPr fontId="15" type="noConversion"/>
  </si>
  <si>
    <t>신청내역</t>
    <phoneticPr fontId="1" type="noConversion"/>
  </si>
  <si>
    <t>* 지원비율 : 도비 14%, 군비 36%, 자담 50%</t>
    <phoneticPr fontId="1" type="noConversion"/>
  </si>
  <si>
    <t>계</t>
    <phoneticPr fontId="1" type="noConversion"/>
  </si>
  <si>
    <t>(단위 : ha, 원)</t>
    <phoneticPr fontId="1" type="noConversion"/>
  </si>
  <si>
    <t>신청품목</t>
    <phoneticPr fontId="1" type="noConversion"/>
  </si>
  <si>
    <t>단가</t>
    <phoneticPr fontId="1" type="noConversion"/>
  </si>
  <si>
    <t>도 비
(14%)</t>
    <phoneticPr fontId="15" type="noConversion"/>
  </si>
  <si>
    <t>군 비
(36%)</t>
    <phoneticPr fontId="15" type="noConversion"/>
  </si>
  <si>
    <t>자 담
(50%)</t>
    <phoneticPr fontId="15" type="noConversion"/>
  </si>
  <si>
    <t>농가별 사업비 
총계</t>
    <phoneticPr fontId="1" type="noConversion"/>
  </si>
  <si>
    <t>신청
면적</t>
    <phoneticPr fontId="15" type="noConversion"/>
  </si>
  <si>
    <t>신청
수량</t>
    <phoneticPr fontId="1" type="noConversion"/>
  </si>
  <si>
    <t>영동읍</t>
    <phoneticPr fontId="1" type="noConversion"/>
  </si>
  <si>
    <t>영동읍 동정로 1</t>
    <phoneticPr fontId="1" type="noConversion"/>
  </si>
  <si>
    <t>이축산</t>
    <phoneticPr fontId="1" type="noConversion"/>
  </si>
  <si>
    <t>00.00.00</t>
    <phoneticPr fontId="1" type="noConversion"/>
  </si>
  <si>
    <t>비닐</t>
    <phoneticPr fontId="1" type="noConversion"/>
  </si>
  <si>
    <t>네트</t>
    <phoneticPr fontId="1" type="noConversion"/>
  </si>
  <si>
    <t>사업량</t>
    <phoneticPr fontId="15" type="noConversion"/>
  </si>
  <si>
    <t>도 비(16%)</t>
    <phoneticPr fontId="15" type="noConversion"/>
  </si>
  <si>
    <t>군 비(54%)</t>
    <phoneticPr fontId="15" type="noConversion"/>
  </si>
  <si>
    <t>자 담(30%)</t>
    <phoneticPr fontId="15" type="noConversion"/>
  </si>
  <si>
    <r>
      <rPr>
        <b/>
        <sz val="12"/>
        <color indexed="10"/>
        <rFont val="맑은 고딕"/>
        <family val="3"/>
        <charset val="129"/>
      </rPr>
      <t>* 지원단가</t>
    </r>
    <r>
      <rPr>
        <b/>
        <sz val="12"/>
        <rFont val="맑은 고딕"/>
        <family val="3"/>
        <charset val="129"/>
      </rPr>
      <t xml:space="preserve"> : 1,000천원/개소</t>
    </r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</si>
  <si>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rFont val="맑은 고딕"/>
        <family val="3"/>
        <charset val="129"/>
      </rPr>
      <t xml:space="preserve"> : 도비16%, 군비 54%, 자담 30%</t>
    </r>
    <phoneticPr fontId="15" type="noConversion"/>
  </si>
  <si>
    <t>이양식</t>
    <phoneticPr fontId="15" type="noConversion"/>
  </si>
  <si>
    <t>벨트수차, 수차날개</t>
    <phoneticPr fontId="15" type="noConversion"/>
  </si>
  <si>
    <t>이양식</t>
    <phoneticPr fontId="1" type="noConversion"/>
  </si>
  <si>
    <t>00.00.00</t>
    <phoneticPr fontId="1" type="noConversion"/>
  </si>
  <si>
    <t>계</t>
    <phoneticPr fontId="1" type="noConversion"/>
  </si>
  <si>
    <t>도 비(16.2%)</t>
    <phoneticPr fontId="15" type="noConversion"/>
  </si>
  <si>
    <t>군 비(43.8%)</t>
    <phoneticPr fontId="15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</si>
  <si>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rFont val="맑은 고딕"/>
        <family val="3"/>
        <charset val="129"/>
      </rPr>
      <t xml:space="preserve"> : 도비16.2%, 군비 43.8%, 자담 40%</t>
    </r>
    <phoneticPr fontId="15" type="noConversion"/>
  </si>
  <si>
    <r>
      <rPr>
        <b/>
        <sz val="12"/>
        <color indexed="10"/>
        <rFont val="맑은 고딕"/>
        <family val="3"/>
        <charset val="129"/>
      </rPr>
      <t>* 지원단가</t>
    </r>
    <r>
      <rPr>
        <b/>
        <sz val="12"/>
        <rFont val="맑은 고딕"/>
        <family val="3"/>
        <charset val="129"/>
      </rPr>
      <t xml:space="preserve"> : 8,000천원/개소</t>
    </r>
    <phoneticPr fontId="15" type="noConversion"/>
  </si>
  <si>
    <t>도 비(10%)</t>
    <phoneticPr fontId="15" type="noConversion"/>
  </si>
  <si>
    <t>군 비(50%)</t>
    <phoneticPr fontId="15" type="noConversion"/>
  </si>
  <si>
    <t>영동읍</t>
    <phoneticPr fontId="1" type="noConversion"/>
  </si>
  <si>
    <t>이양식</t>
    <phoneticPr fontId="1" type="noConversion"/>
  </si>
  <si>
    <t>00.00.00</t>
    <phoneticPr fontId="1" type="noConversion"/>
  </si>
  <si>
    <r>
      <rPr>
        <b/>
        <sz val="12"/>
        <color indexed="10"/>
        <rFont val="맑은 고딕"/>
        <family val="3"/>
        <charset val="129"/>
      </rPr>
      <t>* 지원비율</t>
    </r>
    <r>
      <rPr>
        <b/>
        <sz val="12"/>
        <rFont val="맑은 고딕"/>
        <family val="3"/>
        <charset val="129"/>
      </rPr>
      <t xml:space="preserve"> : 도비10%, 군비 50%, 자담 40%</t>
    </r>
    <phoneticPr fontId="15" type="noConversion"/>
  </si>
  <si>
    <t>00.00.00</t>
    <phoneticPr fontId="1" type="noConversion"/>
  </si>
  <si>
    <t>예시</t>
    <phoneticPr fontId="1" type="noConversion"/>
  </si>
  <si>
    <t>영동읍 동정로 1</t>
    <phoneticPr fontId="1" type="noConversion"/>
  </si>
  <si>
    <t>이축산</t>
    <phoneticPr fontId="1" type="noConversion"/>
  </si>
  <si>
    <t>00.00.00</t>
    <phoneticPr fontId="1" type="noConversion"/>
  </si>
  <si>
    <t>010-1234-5678</t>
    <phoneticPr fontId="1" type="noConversion"/>
  </si>
  <si>
    <t>한우</t>
    <phoneticPr fontId="1" type="noConversion"/>
  </si>
  <si>
    <t>보조(50%)</t>
    <phoneticPr fontId="1" type="noConversion"/>
  </si>
  <si>
    <t>* 육질개선제 단가 : 20천원/10kg (도비14%, 군비 36%, 자담 50%)</t>
    <phoneticPr fontId="1" type="noConversion"/>
  </si>
  <si>
    <t>보조(100%)</t>
    <phoneticPr fontId="1" type="noConversion"/>
  </si>
  <si>
    <t>보 조
(50%)</t>
    <phoneticPr fontId="1" type="noConversion"/>
  </si>
  <si>
    <t>이축산</t>
    <phoneticPr fontId="1" type="noConversion"/>
  </si>
  <si>
    <t>00.00.00</t>
    <phoneticPr fontId="1" type="noConversion"/>
  </si>
  <si>
    <t>010-1234-5678</t>
    <phoneticPr fontId="1" type="noConversion"/>
  </si>
  <si>
    <t>생년월일</t>
    <phoneticPr fontId="1" type="noConversion"/>
  </si>
  <si>
    <t>보조(40%)</t>
    <phoneticPr fontId="1" type="noConversion"/>
  </si>
  <si>
    <t>*지원비율 : 군비 40%, 자담 60%</t>
    <phoneticPr fontId="1" type="noConversion"/>
  </si>
  <si>
    <t>보조(50%)</t>
    <phoneticPr fontId="1" type="noConversion"/>
  </si>
  <si>
    <t>*지원비율 : 군비 50%, 자담 50%</t>
    <phoneticPr fontId="1" type="noConversion"/>
  </si>
  <si>
    <t>보조
(40%)</t>
    <phoneticPr fontId="15" type="noConversion"/>
  </si>
  <si>
    <t>보 조
(50%)</t>
    <phoneticPr fontId="1" type="noConversion"/>
  </si>
  <si>
    <t>*지원비율 : 도비 10%, 군비 40%, 자담 50%</t>
    <phoneticPr fontId="1" type="noConversion"/>
  </si>
  <si>
    <t>생년월일</t>
    <phoneticPr fontId="1" type="noConversion"/>
  </si>
  <si>
    <t>*지원비율 : 도비 10%, 군비 40%, 자담 50%</t>
    <phoneticPr fontId="1" type="noConversion"/>
  </si>
  <si>
    <t>* 1농가 1품목 신청</t>
    <phoneticPr fontId="1" type="noConversion"/>
  </si>
  <si>
    <t>* 지원비율 : 도비 14%, 군비 36%, 자담 50%</t>
    <phoneticPr fontId="1" type="noConversion"/>
  </si>
  <si>
    <t>계
(100%)</t>
    <phoneticPr fontId="15" type="noConversion"/>
  </si>
  <si>
    <t>도  비
(14%)</t>
    <phoneticPr fontId="15" type="noConversion"/>
  </si>
  <si>
    <t xml:space="preserve"> 군  비
(36%)</t>
    <phoneticPr fontId="15" type="noConversion"/>
  </si>
  <si>
    <t>자  담
(50%)</t>
    <phoneticPr fontId="15" type="noConversion"/>
  </si>
  <si>
    <t>* 지원비율 : 기금 50%, 도비 15%, 군비 35%</t>
    <phoneticPr fontId="1" type="noConversion"/>
  </si>
  <si>
    <t>보 조
(100%)</t>
    <phoneticPr fontId="1" type="noConversion"/>
  </si>
  <si>
    <r>
      <t>신청대상 : 토종벌 10군이상 사육, 사육경력 5년 이상인 농가 (사업 신청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 10군이상 신청시에만 가능</t>
    </r>
    <r>
      <rPr>
        <b/>
        <sz val="11"/>
        <color rgb="FFFF0000"/>
        <rFont val="맑은 고딕"/>
        <family val="3"/>
        <charset val="129"/>
        <scheme val="minor"/>
      </rPr>
      <t>)</t>
    </r>
    <phoneticPr fontId="1" type="noConversion"/>
  </si>
  <si>
    <t>* 지원단가 : 30만원/여왕벌 2마리</t>
    <phoneticPr fontId="1" type="noConversion"/>
  </si>
  <si>
    <t>보조(60%)</t>
    <phoneticPr fontId="1" type="noConversion"/>
  </si>
  <si>
    <t>* 지원단가 : 50,000원/대</t>
    <phoneticPr fontId="1" type="noConversion"/>
  </si>
  <si>
    <t>* 지원비율 : 기금 30%, 도비 9%, 군비 21%, 자담 40%</t>
    <phoneticPr fontId="1" type="noConversion"/>
  </si>
  <si>
    <r>
      <rPr>
        <b/>
        <sz val="11"/>
        <color rgb="FF0000FF"/>
        <rFont val="맑은 고딕"/>
        <family val="3"/>
        <charset val="129"/>
        <scheme val="minor"/>
      </rPr>
      <t>* 농가당 지원 한도액 : 300만원(3년간 지원된 총 사업비기준,</t>
    </r>
    <r>
      <rPr>
        <sz val="11"/>
        <color theme="1"/>
        <rFont val="맑은 고딕"/>
        <family val="3"/>
        <charset val="129"/>
        <scheme val="minor"/>
      </rPr>
      <t xml:space="preserve"> 예) 2020년도 말벌퇴치장비 사업으로 총사업비 200만원 완료했을 경우, 21년도 사업은 총사업비 100만원만 신청 가능)</t>
    </r>
    <phoneticPr fontId="1" type="noConversion"/>
  </si>
  <si>
    <t>보 조
(40%)</t>
    <phoneticPr fontId="15" type="noConversion"/>
  </si>
  <si>
    <t>보 조
(50%)</t>
    <phoneticPr fontId="15" type="noConversion"/>
  </si>
  <si>
    <t>▷ 2021. 1. 축산물 이력제 시스템상 사육두수로 한도액 산정함</t>
    <phoneticPr fontId="1" type="noConversion"/>
  </si>
  <si>
    <t>보 조
(60%)</t>
    <phoneticPr fontId="1" type="noConversion"/>
  </si>
  <si>
    <t>영동읍</t>
    <phoneticPr fontId="15" type="noConversion"/>
  </si>
  <si>
    <t>영동읍 동정로 1</t>
    <phoneticPr fontId="15" type="noConversion"/>
  </si>
  <si>
    <t>김축산</t>
    <phoneticPr fontId="15" type="noConversion"/>
  </si>
  <si>
    <t>010-1234-5678</t>
    <phoneticPr fontId="15" type="noConversion"/>
  </si>
  <si>
    <t>예시</t>
    <phoneticPr fontId="1" type="noConversion"/>
  </si>
  <si>
    <t>영동읍</t>
    <phoneticPr fontId="57" type="noConversion"/>
  </si>
  <si>
    <t>영동읍 동정로 1</t>
    <phoneticPr fontId="1" type="noConversion"/>
  </si>
  <si>
    <t>김축산</t>
    <phoneticPr fontId="1" type="noConversion"/>
  </si>
  <si>
    <t>안개분무시설</t>
    <phoneticPr fontId="57" type="noConversion"/>
  </si>
  <si>
    <t>보 조
(100%)</t>
    <phoneticPr fontId="15" type="noConversion"/>
  </si>
  <si>
    <t>보조(40%)</t>
    <phoneticPr fontId="57" type="noConversion"/>
  </si>
  <si>
    <t>보 조</t>
    <phoneticPr fontId="15" type="noConversion"/>
  </si>
  <si>
    <t>보 조
(90%)</t>
    <phoneticPr fontId="1" type="noConversion"/>
  </si>
  <si>
    <t xml:space="preserve">  자 담 
(10%)</t>
    <phoneticPr fontId="15" type="noConversion"/>
  </si>
  <si>
    <t>기 금 
(30%)</t>
    <phoneticPr fontId="15" type="noConversion"/>
  </si>
  <si>
    <t>도 비
(18%)</t>
    <phoneticPr fontId="15" type="noConversion"/>
  </si>
  <si>
    <t xml:space="preserve">  군 비
(42%)</t>
    <phoneticPr fontId="15" type="noConversion"/>
  </si>
  <si>
    <t>보 조(40%)</t>
    <phoneticPr fontId="15" type="noConversion"/>
  </si>
  <si>
    <t>보 조(100%)</t>
    <phoneticPr fontId="15" type="noConversion"/>
  </si>
  <si>
    <t>* 지원단가(한도)</t>
    <phoneticPr fontId="15" type="noConversion"/>
  </si>
  <si>
    <t>비닐</t>
    <phoneticPr fontId="1" type="noConversion"/>
  </si>
  <si>
    <t>네트</t>
    <phoneticPr fontId="1" type="noConversion"/>
  </si>
  <si>
    <t>보 조(60%)</t>
    <phoneticPr fontId="1" type="noConversion"/>
  </si>
  <si>
    <t>기 금
(50%)</t>
    <phoneticPr fontId="57" type="noConversion"/>
  </si>
  <si>
    <t>도 비
(15%)</t>
    <phoneticPr fontId="57" type="noConversion"/>
  </si>
  <si>
    <t>군 비
(35%)</t>
    <phoneticPr fontId="1" type="noConversion"/>
  </si>
  <si>
    <t>악취감지센서</t>
    <phoneticPr fontId="57" type="noConversion"/>
  </si>
  <si>
    <t>보 조(100%)</t>
    <phoneticPr fontId="57" type="noConversion"/>
  </si>
  <si>
    <t>* 신청대상 : 축산악취 개선사업 참여농가·시설, 축산악취 취약지역 내 축산농가·시설 등</t>
    <phoneticPr fontId="57" type="noConversion"/>
  </si>
  <si>
    <r>
      <t xml:space="preserve">* 지원비율 : 기금 50%, 도비 15%, 군비35% (초과분 자부담, </t>
    </r>
    <r>
      <rPr>
        <b/>
        <u/>
        <sz val="12"/>
        <color rgb="FF0000FF"/>
        <rFont val="굴림"/>
        <family val="3"/>
        <charset val="129"/>
      </rPr>
      <t>개소당 20백만원 한도</t>
    </r>
    <r>
      <rPr>
        <b/>
        <sz val="12"/>
        <color rgb="FF0000FF"/>
        <rFont val="굴림"/>
        <family val="3"/>
        <charset val="129"/>
      </rPr>
      <t>)</t>
    </r>
    <phoneticPr fontId="57" type="noConversion"/>
  </si>
  <si>
    <t>생년월일</t>
    <phoneticPr fontId="1" type="noConversion"/>
  </si>
  <si>
    <t>00.00.00</t>
    <phoneticPr fontId="1" type="noConversion"/>
  </si>
  <si>
    <t>00.00.00</t>
    <phoneticPr fontId="1" type="noConversion"/>
  </si>
  <si>
    <t>보조(70%)</t>
    <phoneticPr fontId="1" type="noConversion"/>
  </si>
  <si>
    <r>
      <t xml:space="preserve">사육현황(두)
</t>
    </r>
    <r>
      <rPr>
        <sz val="11"/>
        <color rgb="FFFF0000"/>
        <rFont val="맑은 고딕"/>
        <family val="3"/>
        <charset val="129"/>
        <scheme val="minor"/>
      </rPr>
      <t>(2021. 1. 기준)</t>
    </r>
    <phoneticPr fontId="1" type="noConversion"/>
  </si>
  <si>
    <t>2022년 한우 고급육 생산지원사업 신청내역</t>
  </si>
  <si>
    <t>2022년 양봉 브랜드화 사업 신청내역</t>
  </si>
  <si>
    <t>2022년 양봉 설탕 지원사업 신청내역</t>
  </si>
  <si>
    <t>2022년 고능력돼지 액상정액 공급사업 신청내역</t>
  </si>
  <si>
    <t>2022년 젖소 능력검정 개량지원사업 신청내역</t>
  </si>
  <si>
    <t>2022년 맞춤형 곤충산업지원사업 신청내역</t>
  </si>
  <si>
    <t>2022년 축산경영정보지 보급사업 신청내역</t>
  </si>
  <si>
    <t>2022년 소 사육농가 스탄존 지원사업 신청내역</t>
  </si>
  <si>
    <t>2022년 ICT 악취측정 기계장비 지원사업 신청내역</t>
  </si>
  <si>
    <t>2022년 친환경 축산시설장비 보급사업 신청내역</t>
  </si>
  <si>
    <t>2022년 친환경축산물 인증농가 육성사업 신청내역</t>
  </si>
  <si>
    <t>2022년 가축 기후변화 대응시설 지원사업 신청내역</t>
  </si>
  <si>
    <t>2022년 가축분뇨처리장비 스키드로다 보급사업 신청내역</t>
  </si>
  <si>
    <t>2022년 액비저장조 분뇨발효제 지원사업 신청내역</t>
  </si>
  <si>
    <t>2022년 가축생균제 지원사업 신청내역</t>
  </si>
  <si>
    <t>2022년 축산환경개선제 구입 지원사업 신청내역</t>
  </si>
  <si>
    <t>2022년 말벌퇴치장비 지원사업 신청내역</t>
  </si>
  <si>
    <t>2022년 토종벌 육성사업 신청내역</t>
  </si>
  <si>
    <t>2022년 곤충사육농가 시설ㆍ장비 지원사업 신청내역</t>
  </si>
  <si>
    <t>2022년 양봉 생산물 처리장비 지원사업 신청내역</t>
  </si>
  <si>
    <t>2022년 양봉 벌집(벌통, 소초광 등) 지원사업 신청내역</t>
  </si>
  <si>
    <t>2022년 양봉 화분사료 공급사업 신청내역</t>
  </si>
  <si>
    <t>2022년 맞춤형 축산업 현대화 지원사업 신청내역</t>
  </si>
  <si>
    <t>2022년 노후어선 교체 구입비 지원사업 신청내역</t>
  </si>
  <si>
    <t>2022년 자연산 민물고기 진공포장기 지원사업 신청내역</t>
  </si>
  <si>
    <t>2022년 양식어업인 수산약품 및 양식장비 공급사업 신청내역</t>
  </si>
  <si>
    <t>2022년 사료작물 생산지원 사업 신청내역</t>
  </si>
  <si>
    <t>2022년 가축 폐사체 처리기 지원사업 신청내역</t>
    <phoneticPr fontId="15" type="noConversion"/>
  </si>
  <si>
    <t>2022년 사일리지 제조비 지원사업(군비) 신청내역</t>
    <phoneticPr fontId="15" type="noConversion"/>
  </si>
  <si>
    <t>2022년 사일리지 제조비(기금) 지원사업 신청내역</t>
    <phoneticPr fontId="15" type="noConversion"/>
  </si>
  <si>
    <t>2022년 배합사료(TMR) 제조기 구입 지원사업 신청내역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</si>
</sst>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 "/>
    <numFmt numFmtId="178" formatCode="#,##0.000_ "/>
    <numFmt numFmtId="179" formatCode="_-* #,##0.000_-;\-* #,##0.000_-;_-* &quot;-&quot;_-;_-@_-"/>
    <numFmt numFmtId="180" formatCode="_-* #,##0.0_-;\-* #,##0.0_-;_-* &quot;-&quot;?_-;_-@_-"/>
    <numFmt numFmtId="181" formatCode="0_);[Red]\(0\)"/>
    <numFmt numFmtId="182" formatCode="_-* #,##0.0_-;\-* #,##0.0_-;_-* &quot;-&quot;_-;_-@_-"/>
    <numFmt numFmtId="183" formatCode="#,##0.0_ "/>
    <numFmt numFmtId="184" formatCode="_-* #,##0_-;\-* #,##0_-;_-* &quot;-&quot;?_-;_-@_-"/>
    <numFmt numFmtId="185" formatCode="_-* #,##0.00_-;\-* #,##0.00_-;_-* &quot;-&quot;_-;_-@_-"/>
    <numFmt numFmtId="186" formatCode="#,##0.00_ "/>
    <numFmt numFmtId="187" formatCode="0.00_);[Red]\(0.00\)"/>
    <numFmt numFmtId="188" formatCode="#,##0.0000_);[Red]\(#,##0.0000\)"/>
  </numFmts>
  <fonts count="13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  <font>
      <sz val="6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6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  <font>
      <b/>
      <sz val="14"/>
      <color rgb="FFFF0000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b/>
      <sz val="12"/>
      <color indexed="10"/>
      <name val="굴림"/>
      <family val="3"/>
      <charset val="129"/>
    </font>
    <font>
      <b/>
      <sz val="12"/>
      <color indexed="8"/>
      <name val="굴림"/>
      <family val="3"/>
      <charset val="129"/>
    </font>
    <font>
      <b/>
      <sz val="24"/>
      <color theme="1"/>
      <name val="맑은 고딕"/>
      <family val="3"/>
      <charset val="129"/>
      <scheme val="major"/>
    </font>
    <font>
      <b/>
      <sz val="13"/>
      <color theme="1"/>
      <name val="함초롬바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5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20"/>
      <color theme="1"/>
      <name val="HY헤드라인M"/>
      <family val="1"/>
      <charset val="129"/>
    </font>
    <font>
      <sz val="8"/>
      <color theme="1"/>
      <name val="맑은 고딕"/>
      <family val="3"/>
      <charset val="129"/>
      <scheme val="minor"/>
    </font>
    <font>
      <sz val="11"/>
      <color theme="1"/>
      <name val="HY울릉도M"/>
      <family val="1"/>
      <charset val="129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1"/>
      <name val="HY울릉도M"/>
      <family val="1"/>
      <charset val="129"/>
    </font>
    <font>
      <b/>
      <sz val="14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ajor"/>
    </font>
    <font>
      <sz val="24"/>
      <color theme="1"/>
      <name val="HY헤드라인M"/>
      <family val="1"/>
      <charset val="129"/>
    </font>
    <font>
      <sz val="24"/>
      <color rgb="FF0070C0"/>
      <name val="HY헤드라인M"/>
      <family val="1"/>
      <charset val="129"/>
    </font>
    <font>
      <sz val="15"/>
      <color rgb="FF000000"/>
      <name val="휴먼명조"/>
      <charset val="129"/>
    </font>
    <font>
      <b/>
      <sz val="20"/>
      <color rgb="FF0070C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b/>
      <sz val="14"/>
      <color rgb="FFFF0000"/>
      <name val="돋움"/>
      <family val="3"/>
      <charset val="129"/>
    </font>
    <font>
      <b/>
      <sz val="12"/>
      <color theme="1"/>
      <name val="돋움"/>
      <family val="3"/>
      <charset val="129"/>
    </font>
    <font>
      <b/>
      <sz val="12"/>
      <color indexed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맑은 고딕"/>
      <family val="3"/>
      <charset val="129"/>
      <scheme val="minor"/>
    </font>
    <font>
      <b/>
      <sz val="12"/>
      <color indexed="10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5"/>
      <color rgb="FF000000"/>
      <name val="맑은 고딕"/>
      <family val="3"/>
      <charset val="129"/>
      <scheme val="minor"/>
    </font>
    <font>
      <sz val="12"/>
      <color rgb="FF000000"/>
      <name val="휴먼명조"/>
      <charset val="129"/>
    </font>
    <font>
      <sz val="12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sz val="12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22"/>
      <color rgb="FF0070C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20"/>
      <name val="맑은 고딕"/>
      <family val="3"/>
      <charset val="129"/>
      <scheme val="major"/>
    </font>
    <font>
      <b/>
      <sz val="20"/>
      <color indexed="18"/>
      <name val="HY울릉도M"/>
      <family val="1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11"/>
      <color indexed="12"/>
      <name val="굴림"/>
      <family val="3"/>
      <charset val="129"/>
    </font>
    <font>
      <sz val="10"/>
      <name val="돋움"/>
      <family val="3"/>
      <charset val="129"/>
    </font>
    <font>
      <b/>
      <sz val="12"/>
      <color rgb="FF0000FF"/>
      <name val="굴림"/>
      <family val="3"/>
      <charset val="129"/>
    </font>
    <font>
      <b/>
      <sz val="8"/>
      <name val="굴림"/>
      <family val="3"/>
      <charset val="129"/>
    </font>
    <font>
      <b/>
      <sz val="2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4"/>
      <color rgb="FFFF0000"/>
      <name val="맑은 고딕"/>
      <family val="3"/>
      <charset val="129"/>
      <scheme val="minor"/>
    </font>
    <font>
      <b/>
      <sz val="11"/>
      <color indexed="10"/>
      <name val="맑은 고딕"/>
      <family val="3"/>
      <charset val="129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  <font>
      <b/>
      <sz val="12"/>
      <color indexed="10"/>
      <name val="맑은 고딕"/>
      <family val="3"/>
      <charset val="129"/>
      <scheme val="minor"/>
    </font>
    <font>
      <b/>
      <sz val="14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FF3300"/>
      <name val="맑은 고딕"/>
      <family val="3"/>
      <charset val="129"/>
      <scheme val="minor"/>
    </font>
    <font>
      <b/>
      <sz val="9"/>
      <color rgb="FFFF33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</font>
    <font>
      <sz val="12"/>
      <color theme="1"/>
      <name val="굴림"/>
      <family val="3"/>
      <charset val="129"/>
    </font>
    <font>
      <b/>
      <u/>
      <sz val="12"/>
      <color theme="1"/>
      <name val="맑은 고딕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b/>
      <sz val="12"/>
      <color rgb="FFC00000"/>
      <name val="맑은 고딕"/>
      <family val="3"/>
      <charset val="129"/>
      <scheme val="minor"/>
    </font>
    <font>
      <b/>
      <sz val="12"/>
      <color rgb="FFC00000"/>
      <name val="맑은 고딕"/>
      <family val="3"/>
      <charset val="129"/>
    </font>
    <font>
      <b/>
      <sz val="11"/>
      <color rgb="FF0000FF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26"/>
      <name val="HY헤드라인M"/>
      <family val="1"/>
      <charset val="129"/>
    </font>
    <font>
      <i/>
      <sz val="11"/>
      <color theme="0" tint="-0.249977111117893"/>
      <name val="맑은 고딕"/>
      <family val="3"/>
      <charset val="129"/>
      <scheme val="minor"/>
    </font>
    <font>
      <i/>
      <sz val="11"/>
      <color theme="0" tint="-0.34998626667073579"/>
      <name val="맑은 고딕"/>
      <family val="3"/>
      <charset val="129"/>
      <scheme val="minor"/>
    </font>
    <font>
      <i/>
      <sz val="10"/>
      <color theme="0" tint="-0.34998626667073579"/>
      <name val="맑은 고딕"/>
      <family val="3"/>
      <charset val="129"/>
      <scheme val="minor"/>
    </font>
    <font>
      <b/>
      <sz val="11"/>
      <color theme="0" tint="-0.34998626667073579"/>
      <name val="맑은 고딕"/>
      <family val="3"/>
      <charset val="129"/>
      <scheme val="minor"/>
    </font>
    <font>
      <b/>
      <i/>
      <sz val="11"/>
      <color theme="0" tint="-0.34998626667073579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26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i/>
      <sz val="12"/>
      <color theme="0" tint="-0.34998626667073579"/>
      <name val="맑은 고딕"/>
      <family val="3"/>
      <charset val="129"/>
      <scheme val="minor"/>
    </font>
    <font>
      <b/>
      <i/>
      <sz val="12"/>
      <color theme="0" tint="-0.34998626667073579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i/>
      <sz val="12"/>
      <color theme="0" tint="-0.34998626667073579"/>
      <name val="굴림"/>
      <family val="3"/>
      <charset val="129"/>
    </font>
    <font>
      <b/>
      <sz val="18"/>
      <color rgb="FF00000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i/>
      <sz val="14"/>
      <color theme="0" tint="-0.34998626667073579"/>
      <name val="맑은 고딕"/>
      <family val="3"/>
      <charset val="129"/>
      <scheme val="minor"/>
    </font>
    <font>
      <b/>
      <i/>
      <sz val="14"/>
      <color theme="0" tint="-0.34998626667073579"/>
      <name val="맑은 고딕"/>
      <family val="3"/>
      <charset val="129"/>
      <scheme val="minor"/>
    </font>
    <font>
      <b/>
      <i/>
      <sz val="10"/>
      <color theme="0" tint="-0.34998626667073579"/>
      <name val="맑은 고딕"/>
      <family val="3"/>
      <charset val="129"/>
      <scheme val="minor"/>
    </font>
    <font>
      <b/>
      <i/>
      <sz val="11"/>
      <color rgb="FFFF0000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i/>
      <sz val="11"/>
      <color theme="0" tint="-0.34998626667073579"/>
      <name val="맑은 고딕"/>
      <family val="3"/>
      <charset val="129"/>
    </font>
    <font>
      <i/>
      <sz val="12"/>
      <color theme="0" tint="-0.34998626667073579"/>
      <name val="맑은 고딕"/>
      <family val="3"/>
      <charset val="129"/>
    </font>
    <font>
      <b/>
      <u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2"/>
      <name val="굴림"/>
      <family val="3"/>
      <charset val="129"/>
    </font>
    <font>
      <b/>
      <u/>
      <sz val="12"/>
      <color rgb="FF0000FF"/>
      <name val="굴림"/>
      <family val="3"/>
      <charset val="129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double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/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/>
      <top style="medium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theme="1"/>
      </bottom>
      <diagonal/>
    </border>
    <border>
      <left/>
      <right style="medium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/>
      <right style="thin">
        <color indexed="64"/>
      </right>
      <top style="double">
        <color theme="1"/>
      </top>
      <bottom style="thin">
        <color indexed="64"/>
      </bottom>
      <diagonal/>
    </border>
    <border>
      <left style="medium">
        <color rgb="FFFF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 style="thin">
        <color theme="1"/>
      </right>
      <top/>
      <bottom style="double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indexed="64"/>
      </top>
      <bottom style="double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/>
      <bottom style="thin">
        <color theme="1"/>
      </bottom>
      <diagonal/>
    </border>
    <border>
      <left style="medium">
        <color rgb="FFFF0000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29" fillId="0" borderId="0"/>
    <xf numFmtId="41" fontId="29" fillId="0" borderId="0" applyFont="0" applyFill="0" applyBorder="0" applyAlignment="0" applyProtection="0"/>
    <xf numFmtId="0" fontId="29" fillId="0" borderId="0"/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9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1" fontId="16" fillId="0" borderId="0" xfId="2" applyFont="1">
      <alignment vertical="center"/>
    </xf>
    <xf numFmtId="41" fontId="19" fillId="0" borderId="0" xfId="2" applyFont="1" applyFill="1" applyBorder="1" applyAlignment="1">
      <alignment horizontal="center" vertical="center"/>
    </xf>
    <xf numFmtId="41" fontId="17" fillId="0" borderId="0" xfId="2" applyFont="1" applyBorder="1">
      <alignment vertical="center"/>
    </xf>
    <xf numFmtId="41" fontId="18" fillId="0" borderId="0" xfId="2" applyFont="1">
      <alignment vertical="center"/>
    </xf>
    <xf numFmtId="41" fontId="20" fillId="0" borderId="23" xfId="2" applyFont="1" applyBorder="1" applyAlignment="1">
      <alignment horizontal="center" vertical="center" wrapText="1" shrinkToFit="1"/>
    </xf>
    <xf numFmtId="41" fontId="3" fillId="0" borderId="10" xfId="2" applyFont="1" applyBorder="1" applyAlignment="1">
      <alignment horizontal="center" vertical="center" wrapText="1" shrinkToFit="1"/>
    </xf>
    <xf numFmtId="41" fontId="18" fillId="0" borderId="0" xfId="2" applyFont="1" applyAlignment="1">
      <alignment horizontal="center" vertical="center"/>
    </xf>
    <xf numFmtId="41" fontId="10" fillId="4" borderId="27" xfId="2" applyFont="1" applyFill="1" applyBorder="1">
      <alignment vertical="center"/>
    </xf>
    <xf numFmtId="41" fontId="11" fillId="4" borderId="28" xfId="2" applyFont="1" applyFill="1" applyBorder="1" applyAlignment="1">
      <alignment horizontal="center" vertical="center" shrinkToFit="1"/>
    </xf>
    <xf numFmtId="41" fontId="11" fillId="4" borderId="13" xfId="2" applyFont="1" applyFill="1" applyBorder="1" applyAlignment="1">
      <alignment horizontal="center" vertical="center" shrinkToFit="1"/>
    </xf>
    <xf numFmtId="41" fontId="11" fillId="4" borderId="29" xfId="2" applyFont="1" applyFill="1" applyBorder="1" applyAlignment="1">
      <alignment horizontal="center" vertical="center" shrinkToFit="1"/>
    </xf>
    <xf numFmtId="41" fontId="11" fillId="4" borderId="26" xfId="2" applyFont="1" applyFill="1" applyBorder="1" applyAlignment="1">
      <alignment horizontal="center" vertical="center" shrinkToFit="1"/>
    </xf>
    <xf numFmtId="41" fontId="10" fillId="4" borderId="13" xfId="2" applyFont="1" applyFill="1" applyBorder="1" applyAlignment="1">
      <alignment horizontal="center" vertical="center" shrinkToFit="1"/>
    </xf>
    <xf numFmtId="41" fontId="19" fillId="0" borderId="31" xfId="2" applyFont="1" applyBorder="1">
      <alignment vertical="center"/>
    </xf>
    <xf numFmtId="41" fontId="19" fillId="0" borderId="0" xfId="2" applyFont="1">
      <alignment vertical="center"/>
    </xf>
    <xf numFmtId="41" fontId="9" fillId="0" borderId="32" xfId="2" applyFont="1" applyBorder="1" applyAlignment="1">
      <alignment horizontal="center" vertical="center" shrinkToFit="1"/>
    </xf>
    <xf numFmtId="41" fontId="9" fillId="0" borderId="1" xfId="2" applyFont="1" applyBorder="1" applyAlignment="1">
      <alignment vertical="center" shrinkToFit="1"/>
    </xf>
    <xf numFmtId="41" fontId="9" fillId="4" borderId="1" xfId="2" applyFont="1" applyFill="1" applyBorder="1" applyAlignment="1">
      <alignment horizontal="center" vertical="center" shrinkToFit="1"/>
    </xf>
    <xf numFmtId="41" fontId="9" fillId="0" borderId="33" xfId="2" applyFont="1" applyBorder="1" applyAlignment="1">
      <alignment horizontal="center" vertical="center" shrinkToFit="1"/>
    </xf>
    <xf numFmtId="41" fontId="9" fillId="0" borderId="32" xfId="2" applyFont="1" applyBorder="1" applyAlignment="1">
      <alignment vertical="center" shrinkToFit="1"/>
    </xf>
    <xf numFmtId="41" fontId="9" fillId="4" borderId="1" xfId="2" applyFont="1" applyFill="1" applyBorder="1" applyAlignment="1">
      <alignment vertical="center" shrinkToFit="1"/>
    </xf>
    <xf numFmtId="41" fontId="9" fillId="0" borderId="31" xfId="2" applyFont="1" applyBorder="1" applyAlignment="1">
      <alignment vertical="center" shrinkToFit="1"/>
    </xf>
    <xf numFmtId="41" fontId="16" fillId="0" borderId="31" xfId="2" applyFont="1" applyBorder="1">
      <alignment vertical="center"/>
    </xf>
    <xf numFmtId="41" fontId="9" fillId="0" borderId="36" xfId="2" applyFont="1" applyBorder="1" applyAlignment="1">
      <alignment horizontal="center" vertical="center" shrinkToFit="1"/>
    </xf>
    <xf numFmtId="41" fontId="9" fillId="0" borderId="37" xfId="2" applyFont="1" applyBorder="1" applyAlignment="1">
      <alignment vertical="center" shrinkToFit="1"/>
    </xf>
    <xf numFmtId="41" fontId="9" fillId="4" borderId="37" xfId="2" applyFont="1" applyFill="1" applyBorder="1" applyAlignment="1">
      <alignment horizontal="center" vertical="center" shrinkToFit="1"/>
    </xf>
    <xf numFmtId="41" fontId="9" fillId="0" borderId="38" xfId="2" applyFont="1" applyBorder="1" applyAlignment="1">
      <alignment horizontal="center" vertical="center" shrinkToFit="1"/>
    </xf>
    <xf numFmtId="41" fontId="9" fillId="0" borderId="37" xfId="2" applyFont="1" applyBorder="1" applyAlignment="1">
      <alignment horizontal="center" vertical="center" shrinkToFit="1"/>
    </xf>
    <xf numFmtId="41" fontId="9" fillId="0" borderId="36" xfId="2" applyFont="1" applyBorder="1" applyAlignment="1">
      <alignment vertical="center" shrinkToFit="1"/>
    </xf>
    <xf numFmtId="41" fontId="9" fillId="4" borderId="37" xfId="2" applyFont="1" applyFill="1" applyBorder="1" applyAlignment="1">
      <alignment vertical="center" shrinkToFit="1"/>
    </xf>
    <xf numFmtId="41" fontId="9" fillId="0" borderId="39" xfId="2" applyFont="1" applyBorder="1" applyAlignment="1">
      <alignment vertical="center" shrinkToFit="1"/>
    </xf>
    <xf numFmtId="41" fontId="16" fillId="0" borderId="39" xfId="2" applyFont="1" applyBorder="1">
      <alignment vertical="center"/>
    </xf>
    <xf numFmtId="41" fontId="21" fillId="0" borderId="0" xfId="2" applyFont="1">
      <alignment vertical="center"/>
    </xf>
    <xf numFmtId="41" fontId="21" fillId="0" borderId="0" xfId="2" applyFont="1" applyFill="1" applyBorder="1" applyAlignment="1">
      <alignment horizontal="center" vertical="center" shrinkToFit="1"/>
    </xf>
    <xf numFmtId="0" fontId="9" fillId="0" borderId="0" xfId="3">
      <alignment vertical="center"/>
    </xf>
    <xf numFmtId="0" fontId="9" fillId="0" borderId="0" xfId="3" applyAlignment="1">
      <alignment horizontal="center" vertical="center"/>
    </xf>
    <xf numFmtId="0" fontId="9" fillId="0" borderId="0" xfId="3" applyAlignment="1">
      <alignment horizontal="left" vertical="center"/>
    </xf>
    <xf numFmtId="41" fontId="9" fillId="0" borderId="0" xfId="2" applyFont="1">
      <alignment vertical="center"/>
    </xf>
    <xf numFmtId="0" fontId="25" fillId="0" borderId="0" xfId="3" applyFont="1" applyAlignment="1">
      <alignment horizontal="center" vertical="center"/>
    </xf>
    <xf numFmtId="0" fontId="26" fillId="6" borderId="1" xfId="3" applyFont="1" applyFill="1" applyBorder="1" applyAlignment="1">
      <alignment horizontal="center" vertical="center"/>
    </xf>
    <xf numFmtId="0" fontId="26" fillId="6" borderId="33" xfId="3" applyFont="1" applyFill="1" applyBorder="1" applyAlignment="1">
      <alignment horizontal="center" vertical="center"/>
    </xf>
    <xf numFmtId="41" fontId="26" fillId="6" borderId="1" xfId="2" applyFont="1" applyFill="1" applyBorder="1" applyAlignment="1">
      <alignment horizontal="center" vertical="center"/>
    </xf>
    <xf numFmtId="0" fontId="26" fillId="7" borderId="42" xfId="3" applyFont="1" applyFill="1" applyBorder="1" applyAlignment="1">
      <alignment horizontal="center" vertical="center"/>
    </xf>
    <xf numFmtId="0" fontId="26" fillId="7" borderId="10" xfId="3" applyFont="1" applyFill="1" applyBorder="1" applyAlignment="1">
      <alignment horizontal="center" vertical="center"/>
    </xf>
    <xf numFmtId="41" fontId="26" fillId="7" borderId="43" xfId="2" applyFont="1" applyFill="1" applyBorder="1" applyAlignment="1">
      <alignment horizontal="center" vertical="center"/>
    </xf>
    <xf numFmtId="41" fontId="26" fillId="7" borderId="10" xfId="2" applyFont="1" applyFill="1" applyBorder="1" applyAlignment="1">
      <alignment horizontal="center" vertical="center"/>
    </xf>
    <xf numFmtId="41" fontId="26" fillId="7" borderId="24" xfId="2" applyFont="1" applyFill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176" fontId="9" fillId="0" borderId="13" xfId="3" applyNumberFormat="1" applyFont="1" applyBorder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shrinkToFit="1"/>
    </xf>
    <xf numFmtId="0" fontId="9" fillId="0" borderId="1" xfId="3" applyFont="1" applyFill="1" applyBorder="1" applyAlignment="1">
      <alignment horizontal="center" vertical="center" shrinkToFit="1"/>
    </xf>
    <xf numFmtId="176" fontId="9" fillId="0" borderId="31" xfId="3" applyNumberFormat="1" applyFont="1" applyBorder="1">
      <alignment vertical="center"/>
    </xf>
    <xf numFmtId="0" fontId="9" fillId="0" borderId="13" xfId="3" applyFont="1" applyFill="1" applyBorder="1" applyAlignment="1">
      <alignment horizontal="center" vertical="center" shrinkToFit="1"/>
    </xf>
    <xf numFmtId="0" fontId="9" fillId="0" borderId="16" xfId="3" applyFont="1" applyFill="1" applyBorder="1" applyAlignment="1">
      <alignment horizontal="center" vertical="center" shrinkToFit="1"/>
    </xf>
    <xf numFmtId="0" fontId="9" fillId="0" borderId="12" xfId="3" applyFont="1" applyFill="1" applyBorder="1" applyAlignment="1">
      <alignment horizontal="center" vertical="center"/>
    </xf>
    <xf numFmtId="0" fontId="9" fillId="0" borderId="16" xfId="3" applyFont="1" applyFill="1" applyBorder="1" applyAlignment="1">
      <alignment horizontal="center" vertical="center"/>
    </xf>
    <xf numFmtId="0" fontId="9" fillId="0" borderId="16" xfId="3" applyFont="1" applyFill="1" applyBorder="1" applyAlignment="1">
      <alignment horizontal="left" vertical="center" shrinkToFit="1"/>
    </xf>
    <xf numFmtId="0" fontId="9" fillId="0" borderId="46" xfId="3" applyFont="1" applyFill="1" applyBorder="1">
      <alignment vertical="center"/>
    </xf>
    <xf numFmtId="176" fontId="9" fillId="0" borderId="47" xfId="3" applyNumberFormat="1" applyFont="1" applyFill="1" applyBorder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10" fillId="6" borderId="10" xfId="3" applyFont="1" applyFill="1" applyBorder="1" applyAlignment="1">
      <alignment horizontal="center" vertical="center" shrinkToFit="1"/>
    </xf>
    <xf numFmtId="0" fontId="27" fillId="6" borderId="10" xfId="3" applyFont="1" applyFill="1" applyBorder="1" applyAlignment="1">
      <alignment horizontal="center" vertical="center" wrapText="1" shrinkToFit="1"/>
    </xf>
    <xf numFmtId="0" fontId="31" fillId="6" borderId="10" xfId="3" applyFont="1" applyFill="1" applyBorder="1" applyAlignment="1">
      <alignment horizontal="center" vertical="center" wrapText="1" shrinkToFit="1"/>
    </xf>
    <xf numFmtId="41" fontId="3" fillId="6" borderId="10" xfId="2" applyFont="1" applyFill="1" applyBorder="1" applyAlignment="1">
      <alignment horizontal="center" vertical="center" shrinkToFit="1"/>
    </xf>
    <xf numFmtId="0" fontId="3" fillId="6" borderId="11" xfId="3" applyFont="1" applyFill="1" applyBorder="1" applyAlignment="1">
      <alignment horizontal="center" vertical="center" shrinkToFit="1"/>
    </xf>
    <xf numFmtId="0" fontId="9" fillId="0" borderId="12" xfId="3" applyBorder="1" applyAlignment="1">
      <alignment vertical="center" shrinkToFit="1"/>
    </xf>
    <xf numFmtId="41" fontId="9" fillId="0" borderId="13" xfId="2" applyFont="1" applyFill="1" applyBorder="1" applyAlignment="1">
      <alignment horizontal="center" vertical="center" shrinkToFit="1"/>
    </xf>
    <xf numFmtId="41" fontId="9" fillId="4" borderId="13" xfId="2" applyFont="1" applyFill="1" applyBorder="1" applyAlignment="1">
      <alignment horizontal="center" vertical="center" shrinkToFit="1"/>
    </xf>
    <xf numFmtId="0" fontId="9" fillId="0" borderId="0" xfId="3" applyAlignment="1">
      <alignment vertical="center" shrinkToFit="1"/>
    </xf>
    <xf numFmtId="0" fontId="9" fillId="0" borderId="27" xfId="3" applyBorder="1" applyAlignment="1">
      <alignment vertical="center" shrinkToFit="1"/>
    </xf>
    <xf numFmtId="0" fontId="9" fillId="0" borderId="1" xfId="3" applyBorder="1" applyAlignment="1">
      <alignment horizontal="center" vertical="center" shrinkToFit="1"/>
    </xf>
    <xf numFmtId="0" fontId="9" fillId="0" borderId="1" xfId="3" applyBorder="1" applyAlignment="1">
      <alignment vertical="center" shrinkToFit="1"/>
    </xf>
    <xf numFmtId="0" fontId="3" fillId="4" borderId="1" xfId="3" applyFont="1" applyFill="1" applyBorder="1" applyAlignment="1">
      <alignment horizontal="center" vertical="center" shrinkToFit="1"/>
    </xf>
    <xf numFmtId="0" fontId="27" fillId="0" borderId="1" xfId="3" applyFont="1" applyBorder="1" applyAlignment="1">
      <alignment horizontal="center" vertical="center" wrapText="1" shrinkToFit="1"/>
    </xf>
    <xf numFmtId="41" fontId="9" fillId="0" borderId="1" xfId="2" applyFont="1" applyFill="1" applyBorder="1" applyAlignment="1">
      <alignment horizontal="center" vertical="center" shrinkToFit="1"/>
    </xf>
    <xf numFmtId="49" fontId="9" fillId="0" borderId="52" xfId="3" applyNumberFormat="1" applyBorder="1" applyAlignment="1">
      <alignment horizontal="center" vertical="center" wrapText="1" shrinkToFit="1"/>
    </xf>
    <xf numFmtId="0" fontId="9" fillId="4" borderId="1" xfId="3" applyFill="1" applyBorder="1" applyAlignment="1">
      <alignment vertical="center" shrinkToFit="1"/>
    </xf>
    <xf numFmtId="0" fontId="9" fillId="0" borderId="35" xfId="3" applyBorder="1" applyAlignment="1">
      <alignment vertical="center" shrinkToFit="1"/>
    </xf>
    <xf numFmtId="0" fontId="9" fillId="0" borderId="37" xfId="3" applyBorder="1" applyAlignment="1">
      <alignment vertical="center" shrinkToFit="1"/>
    </xf>
    <xf numFmtId="0" fontId="3" fillId="4" borderId="37" xfId="3" applyFont="1" applyFill="1" applyBorder="1" applyAlignment="1">
      <alignment horizontal="center" vertical="center" shrinkToFit="1"/>
    </xf>
    <xf numFmtId="0" fontId="9" fillId="0" borderId="37" xfId="3" applyBorder="1" applyAlignment="1">
      <alignment horizontal="center" vertical="center" shrinkToFit="1"/>
    </xf>
    <xf numFmtId="41" fontId="9" fillId="0" borderId="37" xfId="2" applyFont="1" applyFill="1" applyBorder="1" applyAlignment="1">
      <alignment horizontal="center" vertical="center" shrinkToFit="1"/>
    </xf>
    <xf numFmtId="0" fontId="9" fillId="0" borderId="53" xfId="3" applyBorder="1" applyAlignment="1">
      <alignment horizontal="center" vertical="center" shrinkToFit="1"/>
    </xf>
    <xf numFmtId="0" fontId="9" fillId="0" borderId="0" xfId="3" applyFont="1">
      <alignment vertical="center"/>
    </xf>
    <xf numFmtId="0" fontId="32" fillId="0" borderId="0" xfId="3" applyFont="1">
      <alignment vertical="center"/>
    </xf>
    <xf numFmtId="41" fontId="0" fillId="0" borderId="0" xfId="2" applyFont="1">
      <alignment vertical="center"/>
    </xf>
    <xf numFmtId="0" fontId="33" fillId="0" borderId="0" xfId="3" applyFont="1">
      <alignment vertical="center"/>
    </xf>
    <xf numFmtId="41" fontId="33" fillId="0" borderId="0" xfId="2" applyFont="1">
      <alignment vertical="center"/>
    </xf>
    <xf numFmtId="41" fontId="26" fillId="0" borderId="0" xfId="2" applyFont="1">
      <alignment vertical="center"/>
    </xf>
    <xf numFmtId="41" fontId="9" fillId="0" borderId="0" xfId="3" applyNumberFormat="1">
      <alignment vertical="center"/>
    </xf>
    <xf numFmtId="177" fontId="26" fillId="7" borderId="10" xfId="3" applyNumberFormat="1" applyFont="1" applyFill="1" applyBorder="1" applyAlignment="1">
      <alignment horizontal="center" vertical="center"/>
    </xf>
    <xf numFmtId="0" fontId="26" fillId="7" borderId="43" xfId="3" applyFont="1" applyFill="1" applyBorder="1" applyAlignment="1">
      <alignment horizontal="center" vertical="center"/>
    </xf>
    <xf numFmtId="41" fontId="26" fillId="7" borderId="22" xfId="2" applyFont="1" applyFill="1" applyBorder="1" applyAlignment="1">
      <alignment horizontal="center" vertical="center"/>
    </xf>
    <xf numFmtId="0" fontId="9" fillId="0" borderId="44" xfId="3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/>
    </xf>
    <xf numFmtId="0" fontId="9" fillId="0" borderId="1" xfId="3" applyFont="1" applyFill="1" applyBorder="1" applyAlignment="1">
      <alignment horizontal="center" vertical="center"/>
    </xf>
    <xf numFmtId="177" fontId="9" fillId="0" borderId="1" xfId="3" applyNumberFormat="1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176" fontId="9" fillId="0" borderId="1" xfId="3" applyNumberFormat="1" applyFont="1" applyBorder="1">
      <alignment vertical="center"/>
    </xf>
    <xf numFmtId="177" fontId="9" fillId="0" borderId="1" xfId="3" applyNumberFormat="1" applyFont="1" applyBorder="1" applyAlignment="1">
      <alignment horizontal="center" vertical="center" shrinkToFit="1"/>
    </xf>
    <xf numFmtId="0" fontId="9" fillId="0" borderId="44" xfId="3" applyFont="1" applyBorder="1" applyAlignment="1">
      <alignment horizontal="center" vertical="center" shrinkToFit="1"/>
    </xf>
    <xf numFmtId="3" fontId="9" fillId="0" borderId="44" xfId="3" applyNumberFormat="1" applyFont="1" applyBorder="1" applyAlignment="1">
      <alignment horizontal="center" vertical="center" shrinkToFit="1"/>
    </xf>
    <xf numFmtId="0" fontId="9" fillId="0" borderId="27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 shrinkToFit="1"/>
    </xf>
    <xf numFmtId="177" fontId="9" fillId="0" borderId="1" xfId="3" applyNumberFormat="1" applyFont="1" applyFill="1" applyBorder="1" applyAlignment="1">
      <alignment horizontal="center" vertical="center" shrinkToFit="1"/>
    </xf>
    <xf numFmtId="0" fontId="9" fillId="0" borderId="32" xfId="3" applyFont="1" applyFill="1" applyBorder="1" applyAlignment="1">
      <alignment horizontal="center" vertical="center"/>
    </xf>
    <xf numFmtId="176" fontId="9" fillId="0" borderId="1" xfId="3" applyNumberFormat="1" applyFont="1" applyFill="1" applyBorder="1">
      <alignment vertical="center"/>
    </xf>
    <xf numFmtId="176" fontId="9" fillId="0" borderId="31" xfId="3" applyNumberFormat="1" applyFont="1" applyFill="1" applyBorder="1">
      <alignment vertical="center"/>
    </xf>
    <xf numFmtId="0" fontId="10" fillId="0" borderId="0" xfId="3" applyFont="1" applyBorder="1" applyAlignment="1">
      <alignment horizontal="left" vertical="center"/>
    </xf>
    <xf numFmtId="0" fontId="26" fillId="3" borderId="33" xfId="3" applyFont="1" applyFill="1" applyBorder="1" applyAlignment="1">
      <alignment horizontal="center" vertical="center"/>
    </xf>
    <xf numFmtId="41" fontId="26" fillId="3" borderId="1" xfId="2" applyFont="1" applyFill="1" applyBorder="1" applyAlignment="1">
      <alignment horizontal="center" vertical="center"/>
    </xf>
    <xf numFmtId="0" fontId="26" fillId="6" borderId="27" xfId="3" applyFont="1" applyFill="1" applyBorder="1" applyAlignment="1">
      <alignment horizontal="center" vertical="center"/>
    </xf>
    <xf numFmtId="0" fontId="26" fillId="6" borderId="1" xfId="3" applyFont="1" applyFill="1" applyBorder="1" applyAlignment="1">
      <alignment horizontal="left" vertical="center"/>
    </xf>
    <xf numFmtId="41" fontId="26" fillId="6" borderId="33" xfId="2" applyFont="1" applyFill="1" applyBorder="1" applyAlignment="1">
      <alignment horizontal="center" vertical="center"/>
    </xf>
    <xf numFmtId="41" fontId="26" fillId="6" borderId="31" xfId="2" applyFont="1" applyFill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 shrinkToFit="1"/>
    </xf>
    <xf numFmtId="0" fontId="9" fillId="0" borderId="1" xfId="3" applyFont="1" applyBorder="1">
      <alignment vertical="center"/>
    </xf>
    <xf numFmtId="41" fontId="3" fillId="3" borderId="10" xfId="2" applyFont="1" applyFill="1" applyBorder="1" applyAlignment="1">
      <alignment horizontal="center" vertical="center" shrinkToFit="1"/>
    </xf>
    <xf numFmtId="0" fontId="3" fillId="3" borderId="11" xfId="3" applyFont="1" applyFill="1" applyBorder="1" applyAlignment="1">
      <alignment horizontal="center" vertical="center" shrinkToFit="1"/>
    </xf>
    <xf numFmtId="0" fontId="9" fillId="0" borderId="55" xfId="3" applyBorder="1" applyAlignment="1">
      <alignment horizontal="center" vertical="center" shrinkToFit="1"/>
    </xf>
    <xf numFmtId="41" fontId="9" fillId="0" borderId="55" xfId="2" applyFont="1" applyFill="1" applyBorder="1" applyAlignment="1">
      <alignment horizontal="center" vertical="center" shrinkToFit="1"/>
    </xf>
    <xf numFmtId="41" fontId="3" fillId="4" borderId="37" xfId="2" applyFont="1" applyFill="1" applyBorder="1" applyAlignment="1">
      <alignment horizontal="center" vertical="center" shrinkToFit="1"/>
    </xf>
    <xf numFmtId="0" fontId="38" fillId="0" borderId="0" xfId="3" applyFont="1">
      <alignment vertical="center"/>
    </xf>
    <xf numFmtId="0" fontId="39" fillId="0" borderId="0" xfId="3" applyFont="1">
      <alignment vertical="center"/>
    </xf>
    <xf numFmtId="0" fontId="40" fillId="8" borderId="0" xfId="3" applyFont="1" applyFill="1">
      <alignment vertical="center"/>
    </xf>
    <xf numFmtId="41" fontId="38" fillId="0" borderId="0" xfId="2" applyFont="1">
      <alignment vertical="center"/>
    </xf>
    <xf numFmtId="0" fontId="10" fillId="0" borderId="57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7" fontId="3" fillId="7" borderId="32" xfId="0" applyNumberFormat="1" applyFont="1" applyFill="1" applyBorder="1" applyAlignment="1">
      <alignment vertical="center"/>
    </xf>
    <xf numFmtId="177" fontId="3" fillId="7" borderId="1" xfId="0" applyNumberFormat="1" applyFont="1" applyFill="1" applyBorder="1" applyAlignment="1">
      <alignment vertical="center"/>
    </xf>
    <xf numFmtId="0" fontId="3" fillId="7" borderId="31" xfId="0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41" fontId="26" fillId="3" borderId="13" xfId="2" applyFont="1" applyFill="1" applyBorder="1" applyAlignment="1">
      <alignment horizontal="center" vertical="center"/>
    </xf>
    <xf numFmtId="177" fontId="26" fillId="6" borderId="1" xfId="3" applyNumberFormat="1" applyFont="1" applyFill="1" applyBorder="1" applyAlignment="1">
      <alignment horizontal="center" vertical="center"/>
    </xf>
    <xf numFmtId="0" fontId="9" fillId="0" borderId="35" xfId="3" applyFont="1" applyBorder="1" applyAlignment="1">
      <alignment horizontal="center" vertical="center"/>
    </xf>
    <xf numFmtId="0" fontId="9" fillId="0" borderId="37" xfId="3" applyFont="1" applyBorder="1" applyAlignment="1">
      <alignment horizontal="center" vertical="center"/>
    </xf>
    <xf numFmtId="0" fontId="9" fillId="0" borderId="37" xfId="3" applyFont="1" applyBorder="1" applyAlignment="1">
      <alignment horizontal="left" vertical="center" shrinkToFit="1"/>
    </xf>
    <xf numFmtId="0" fontId="9" fillId="0" borderId="37" xfId="3" applyFont="1" applyFill="1" applyBorder="1" applyAlignment="1">
      <alignment horizontal="center" vertical="center" shrinkToFit="1"/>
    </xf>
    <xf numFmtId="0" fontId="9" fillId="0" borderId="37" xfId="3" applyFont="1" applyBorder="1" applyAlignment="1">
      <alignment horizontal="center" vertical="center" shrinkToFit="1"/>
    </xf>
    <xf numFmtId="0" fontId="9" fillId="0" borderId="37" xfId="3" applyFont="1" applyBorder="1">
      <alignment vertical="center"/>
    </xf>
    <xf numFmtId="176" fontId="9" fillId="0" borderId="39" xfId="3" applyNumberFormat="1" applyFont="1" applyBorder="1">
      <alignment vertical="center"/>
    </xf>
    <xf numFmtId="0" fontId="46" fillId="0" borderId="0" xfId="3" applyFont="1" applyBorder="1" applyAlignment="1">
      <alignment horizontal="center" vertical="center"/>
    </xf>
    <xf numFmtId="0" fontId="48" fillId="0" borderId="0" xfId="3" applyFont="1" applyBorder="1" applyAlignment="1">
      <alignment horizontal="center" vertical="center"/>
    </xf>
    <xf numFmtId="9" fontId="46" fillId="0" borderId="0" xfId="3" applyNumberFormat="1" applyFont="1" applyBorder="1" applyAlignment="1">
      <alignment horizontal="center" vertical="center"/>
    </xf>
    <xf numFmtId="41" fontId="16" fillId="0" borderId="0" xfId="2" applyFont="1" applyAlignment="1">
      <alignment vertical="center"/>
    </xf>
    <xf numFmtId="41" fontId="16" fillId="0" borderId="0" xfId="2" applyFont="1" applyFill="1" applyAlignment="1">
      <alignment vertical="center"/>
    </xf>
    <xf numFmtId="41" fontId="9" fillId="0" borderId="0" xfId="2" applyFont="1" applyBorder="1" applyAlignment="1">
      <alignment horizontal="right" vertical="center"/>
    </xf>
    <xf numFmtId="41" fontId="9" fillId="0" borderId="0" xfId="2" applyFont="1" applyAlignment="1">
      <alignment horizontal="right" vertical="center"/>
    </xf>
    <xf numFmtId="0" fontId="49" fillId="0" borderId="74" xfId="3" applyFont="1" applyBorder="1" applyAlignment="1">
      <alignment horizontal="center" vertical="center" wrapText="1" shrinkToFit="1"/>
    </xf>
    <xf numFmtId="41" fontId="49" fillId="0" borderId="74" xfId="2" applyFont="1" applyBorder="1" applyAlignment="1">
      <alignment horizontal="center" vertical="center" shrinkToFit="1"/>
    </xf>
    <xf numFmtId="41" fontId="49" fillId="0" borderId="75" xfId="2" applyFont="1" applyBorder="1" applyAlignment="1">
      <alignment horizontal="center" vertical="center" shrinkToFit="1"/>
    </xf>
    <xf numFmtId="0" fontId="46" fillId="0" borderId="0" xfId="3" applyFont="1" applyBorder="1" applyAlignment="1">
      <alignment vertical="center"/>
    </xf>
    <xf numFmtId="9" fontId="46" fillId="0" borderId="0" xfId="3" applyNumberFormat="1" applyFont="1" applyBorder="1" applyAlignment="1">
      <alignment vertical="center"/>
    </xf>
    <xf numFmtId="0" fontId="16" fillId="0" borderId="0" xfId="3" applyFont="1">
      <alignment vertical="center"/>
    </xf>
    <xf numFmtId="41" fontId="9" fillId="0" borderId="0" xfId="2" applyFont="1" applyFill="1" applyBorder="1" applyAlignment="1">
      <alignment vertical="center" shrinkToFit="1"/>
    </xf>
    <xf numFmtId="41" fontId="49" fillId="0" borderId="79" xfId="2" applyNumberFormat="1" applyFont="1" applyBorder="1" applyAlignment="1">
      <alignment horizontal="center" vertical="center" shrinkToFit="1"/>
    </xf>
    <xf numFmtId="41" fontId="49" fillId="0" borderId="80" xfId="2" applyNumberFormat="1" applyFont="1" applyBorder="1" applyAlignment="1">
      <alignment horizontal="center" vertical="center" shrinkToFit="1"/>
    </xf>
    <xf numFmtId="41" fontId="49" fillId="0" borderId="81" xfId="2" applyNumberFormat="1" applyFont="1" applyBorder="1" applyAlignment="1">
      <alignment horizontal="center" vertical="center" shrinkToFit="1"/>
    </xf>
    <xf numFmtId="41" fontId="49" fillId="0" borderId="82" xfId="2" applyNumberFormat="1" applyFont="1" applyBorder="1" applyAlignment="1">
      <alignment horizontal="center" vertical="center" shrinkToFit="1"/>
    </xf>
    <xf numFmtId="178" fontId="49" fillId="0" borderId="82" xfId="2" applyNumberFormat="1" applyFont="1" applyBorder="1" applyAlignment="1">
      <alignment horizontal="center" vertical="center" shrinkToFit="1"/>
    </xf>
    <xf numFmtId="41" fontId="49" fillId="0" borderId="83" xfId="2" applyNumberFormat="1" applyFont="1" applyBorder="1" applyAlignment="1">
      <alignment horizontal="center" vertical="center" shrinkToFit="1"/>
    </xf>
    <xf numFmtId="41" fontId="49" fillId="0" borderId="84" xfId="2" applyNumberFormat="1" applyFont="1" applyBorder="1" applyAlignment="1">
      <alignment horizontal="center" vertical="center" shrinkToFit="1"/>
    </xf>
    <xf numFmtId="41" fontId="50" fillId="0" borderId="0" xfId="2" applyFont="1">
      <alignment vertical="center"/>
    </xf>
    <xf numFmtId="179" fontId="50" fillId="0" borderId="0" xfId="2" applyNumberFormat="1" applyFont="1">
      <alignment vertical="center"/>
    </xf>
    <xf numFmtId="41" fontId="51" fillId="0" borderId="85" xfId="2" applyNumberFormat="1" applyFont="1" applyBorder="1" applyAlignment="1">
      <alignment horizontal="center" vertical="center" shrinkToFit="1"/>
    </xf>
    <xf numFmtId="178" fontId="51" fillId="0" borderId="85" xfId="2" applyNumberFormat="1" applyFont="1" applyBorder="1" applyAlignment="1">
      <alignment horizontal="center" vertical="center" shrinkToFit="1"/>
    </xf>
    <xf numFmtId="41" fontId="51" fillId="0" borderId="86" xfId="2" applyNumberFormat="1" applyFont="1" applyBorder="1" applyAlignment="1">
      <alignment horizontal="center" vertical="center" shrinkToFit="1"/>
    </xf>
    <xf numFmtId="41" fontId="49" fillId="0" borderId="87" xfId="2" applyNumberFormat="1" applyFont="1" applyBorder="1" applyAlignment="1">
      <alignment horizontal="center" vertical="center" shrinkToFit="1"/>
    </xf>
    <xf numFmtId="180" fontId="50" fillId="0" borderId="0" xfId="2" applyNumberFormat="1" applyFont="1">
      <alignment vertical="center"/>
    </xf>
    <xf numFmtId="41" fontId="11" fillId="0" borderId="0" xfId="2" applyFont="1" applyBorder="1" applyAlignment="1">
      <alignment horizontal="right" vertical="center" shrinkToFit="1"/>
    </xf>
    <xf numFmtId="41" fontId="11" fillId="0" borderId="0" xfId="2" applyFont="1" applyBorder="1" applyAlignment="1">
      <alignment horizontal="center" vertical="center" shrinkToFit="1"/>
    </xf>
    <xf numFmtId="41" fontId="49" fillId="0" borderId="0" xfId="2" applyNumberFormat="1" applyFont="1" applyBorder="1" applyAlignment="1">
      <alignment horizontal="center" vertical="center" shrinkToFit="1"/>
    </xf>
    <xf numFmtId="0" fontId="52" fillId="0" borderId="0" xfId="3" applyFont="1" applyAlignment="1">
      <alignment horizontal="center" vertical="center"/>
    </xf>
    <xf numFmtId="0" fontId="50" fillId="0" borderId="0" xfId="3" applyFont="1">
      <alignment vertical="center"/>
    </xf>
    <xf numFmtId="41" fontId="50" fillId="0" borderId="0" xfId="2" applyFont="1" applyAlignment="1">
      <alignment vertical="center"/>
    </xf>
    <xf numFmtId="41" fontId="26" fillId="9" borderId="27" xfId="2" applyFont="1" applyFill="1" applyBorder="1" applyAlignment="1">
      <alignment horizontal="center" vertical="center" shrinkToFit="1"/>
    </xf>
    <xf numFmtId="41" fontId="26" fillId="9" borderId="1" xfId="2" applyFont="1" applyFill="1" applyBorder="1" applyAlignment="1">
      <alignment horizontal="center" vertical="center" shrinkToFit="1"/>
    </xf>
    <xf numFmtId="41" fontId="26" fillId="9" borderId="52" xfId="2" applyFont="1" applyFill="1" applyBorder="1" applyAlignment="1">
      <alignment horizontal="center" vertical="center" shrinkToFit="1"/>
    </xf>
    <xf numFmtId="0" fontId="10" fillId="10" borderId="27" xfId="3" applyFont="1" applyFill="1" applyBorder="1" applyAlignment="1">
      <alignment horizontal="center" vertical="center" shrinkToFit="1"/>
    </xf>
    <xf numFmtId="0" fontId="10" fillId="10" borderId="1" xfId="3" applyFont="1" applyFill="1" applyBorder="1" applyAlignment="1">
      <alignment horizontal="center" vertical="center" shrinkToFit="1"/>
    </xf>
    <xf numFmtId="41" fontId="10" fillId="10" borderId="1" xfId="2" applyFont="1" applyFill="1" applyBorder="1" applyAlignment="1">
      <alignment vertical="center" shrinkToFit="1"/>
    </xf>
    <xf numFmtId="41" fontId="8" fillId="10" borderId="1" xfId="2" applyFont="1" applyFill="1" applyBorder="1" applyAlignment="1">
      <alignment vertical="center" shrinkToFit="1"/>
    </xf>
    <xf numFmtId="177" fontId="3" fillId="10" borderId="1" xfId="2" applyNumberFormat="1" applyFont="1" applyFill="1" applyBorder="1" applyAlignment="1">
      <alignment horizontal="center" vertical="center" shrinkToFit="1"/>
    </xf>
    <xf numFmtId="177" fontId="3" fillId="10" borderId="33" xfId="2" applyNumberFormat="1" applyFont="1" applyFill="1" applyBorder="1" applyAlignment="1">
      <alignment horizontal="center" vertical="center" shrinkToFit="1"/>
    </xf>
    <xf numFmtId="177" fontId="10" fillId="10" borderId="31" xfId="2" applyNumberFormat="1" applyFont="1" applyFill="1" applyBorder="1" applyAlignment="1">
      <alignment horizontal="center" vertical="center" shrinkToFit="1"/>
    </xf>
    <xf numFmtId="177" fontId="10" fillId="10" borderId="27" xfId="2" applyNumberFormat="1" applyFont="1" applyFill="1" applyBorder="1" applyAlignment="1">
      <alignment horizontal="center" vertical="center" shrinkToFit="1"/>
    </xf>
    <xf numFmtId="177" fontId="10" fillId="10" borderId="32" xfId="2" applyNumberFormat="1" applyFont="1" applyFill="1" applyBorder="1" applyAlignment="1">
      <alignment horizontal="center" vertical="center" shrinkToFit="1"/>
    </xf>
    <xf numFmtId="177" fontId="10" fillId="10" borderId="1" xfId="2" applyNumberFormat="1" applyFont="1" applyFill="1" applyBorder="1" applyAlignment="1">
      <alignment horizontal="center" vertical="center" shrinkToFit="1"/>
    </xf>
    <xf numFmtId="177" fontId="10" fillId="10" borderId="52" xfId="2" applyNumberFormat="1" applyFont="1" applyFill="1" applyBorder="1" applyAlignment="1">
      <alignment horizontal="center" vertical="center" shrinkToFit="1"/>
    </xf>
    <xf numFmtId="41" fontId="10" fillId="10" borderId="31" xfId="2" applyNumberFormat="1" applyFont="1" applyFill="1" applyBorder="1" applyAlignment="1">
      <alignment horizontal="center" vertical="center" shrinkToFit="1"/>
    </xf>
    <xf numFmtId="0" fontId="56" fillId="10" borderId="45" xfId="3" applyFont="1" applyFill="1" applyBorder="1" applyAlignment="1">
      <alignment horizontal="left" vertical="center" shrinkToFit="1"/>
    </xf>
    <xf numFmtId="41" fontId="3" fillId="4" borderId="27" xfId="2" applyFont="1" applyFill="1" applyBorder="1" applyAlignment="1">
      <alignment horizontal="center" vertical="center" shrinkToFit="1"/>
    </xf>
    <xf numFmtId="41" fontId="3" fillId="4" borderId="1" xfId="2" applyFont="1" applyFill="1" applyBorder="1" applyAlignment="1">
      <alignment horizontal="center" vertical="center" shrinkToFit="1"/>
    </xf>
    <xf numFmtId="41" fontId="3" fillId="4" borderId="52" xfId="2" applyFont="1" applyFill="1" applyBorder="1" applyAlignment="1">
      <alignment horizontal="center" vertical="center" shrinkToFit="1"/>
    </xf>
    <xf numFmtId="180" fontId="3" fillId="4" borderId="0" xfId="3" applyNumberFormat="1" applyFont="1" applyFill="1" applyAlignment="1">
      <alignment horizontal="center" vertical="center" shrinkToFit="1"/>
    </xf>
    <xf numFmtId="0" fontId="3" fillId="4" borderId="0" xfId="3" applyFont="1" applyFill="1" applyAlignment="1">
      <alignment horizontal="center" vertical="center" shrinkToFit="1"/>
    </xf>
    <xf numFmtId="0" fontId="9" fillId="4" borderId="27" xfId="3" applyFont="1" applyFill="1" applyBorder="1" applyAlignment="1">
      <alignment horizontal="center" vertical="center" shrinkToFit="1"/>
    </xf>
    <xf numFmtId="0" fontId="9" fillId="4" borderId="1" xfId="3" applyFont="1" applyFill="1" applyBorder="1" applyAlignment="1">
      <alignment horizontal="center" vertical="center" shrinkToFit="1"/>
    </xf>
    <xf numFmtId="0" fontId="9" fillId="4" borderId="1" xfId="3" applyFont="1" applyFill="1" applyBorder="1" applyAlignment="1">
      <alignment horizontal="left" vertical="center" shrinkToFit="1"/>
    </xf>
    <xf numFmtId="41" fontId="37" fillId="4" borderId="1" xfId="2" applyFont="1" applyFill="1" applyBorder="1" applyAlignment="1">
      <alignment vertical="center"/>
    </xf>
    <xf numFmtId="41" fontId="9" fillId="4" borderId="1" xfId="2" applyFont="1" applyFill="1" applyBorder="1" applyAlignment="1">
      <alignment horizontal="right" vertical="center" shrinkToFit="1"/>
    </xf>
    <xf numFmtId="41" fontId="37" fillId="4" borderId="33" xfId="2" applyFont="1" applyFill="1" applyBorder="1" applyAlignment="1">
      <alignment horizontal="right" vertical="center" shrinkToFit="1"/>
    </xf>
    <xf numFmtId="0" fontId="9" fillId="4" borderId="45" xfId="3" applyFont="1" applyFill="1" applyBorder="1" applyAlignment="1">
      <alignment horizontal="left" vertical="center"/>
    </xf>
    <xf numFmtId="41" fontId="9" fillId="4" borderId="27" xfId="2" applyFont="1" applyFill="1" applyBorder="1">
      <alignment vertical="center"/>
    </xf>
    <xf numFmtId="41" fontId="9" fillId="4" borderId="1" xfId="2" applyFont="1" applyFill="1" applyBorder="1">
      <alignment vertical="center"/>
    </xf>
    <xf numFmtId="41" fontId="9" fillId="4" borderId="52" xfId="2" applyFont="1" applyFill="1" applyBorder="1">
      <alignment vertical="center"/>
    </xf>
    <xf numFmtId="41" fontId="9" fillId="4" borderId="0" xfId="3" applyNumberFormat="1" applyFont="1" applyFill="1">
      <alignment vertical="center"/>
    </xf>
    <xf numFmtId="0" fontId="9" fillId="4" borderId="0" xfId="3" applyFont="1" applyFill="1">
      <alignment vertical="center"/>
    </xf>
    <xf numFmtId="41" fontId="9" fillId="4" borderId="1" xfId="2" applyFont="1" applyFill="1" applyBorder="1" applyAlignment="1">
      <alignment vertical="center"/>
    </xf>
    <xf numFmtId="181" fontId="9" fillId="4" borderId="1" xfId="3" applyNumberFormat="1" applyFont="1" applyFill="1" applyBorder="1" applyAlignment="1">
      <alignment horizontal="right" vertical="center" shrinkToFit="1"/>
    </xf>
    <xf numFmtId="181" fontId="9" fillId="4" borderId="1" xfId="3" applyNumberFormat="1" applyFont="1" applyFill="1" applyBorder="1" applyAlignment="1">
      <alignment horizontal="center" vertical="center" shrinkToFit="1"/>
    </xf>
    <xf numFmtId="0" fontId="9" fillId="4" borderId="45" xfId="3" applyFont="1" applyFill="1" applyBorder="1" applyAlignment="1">
      <alignment horizontal="center" vertical="center"/>
    </xf>
    <xf numFmtId="0" fontId="9" fillId="4" borderId="16" xfId="3" applyFont="1" applyFill="1" applyBorder="1" applyAlignment="1">
      <alignment horizontal="center" vertical="center" shrinkToFit="1"/>
    </xf>
    <xf numFmtId="41" fontId="9" fillId="4" borderId="16" xfId="2" applyFont="1" applyFill="1" applyBorder="1" applyAlignment="1">
      <alignment horizontal="center" vertical="center" shrinkToFit="1"/>
    </xf>
    <xf numFmtId="0" fontId="9" fillId="0" borderId="0" xfId="3" applyBorder="1" applyAlignment="1">
      <alignment horizontal="center" vertical="center"/>
    </xf>
    <xf numFmtId="0" fontId="9" fillId="0" borderId="0" xfId="3" applyBorder="1">
      <alignment vertical="center"/>
    </xf>
    <xf numFmtId="41" fontId="9" fillId="0" borderId="0" xfId="2" applyFont="1" applyBorder="1" applyAlignment="1">
      <alignment vertical="center"/>
    </xf>
    <xf numFmtId="41" fontId="37" fillId="0" borderId="0" xfId="2" applyFont="1" applyFill="1" applyBorder="1" applyAlignment="1">
      <alignment horizontal="right" vertical="center" shrinkToFit="1"/>
    </xf>
    <xf numFmtId="41" fontId="9" fillId="0" borderId="0" xfId="2" applyNumberFormat="1" applyFont="1">
      <alignment vertical="center"/>
    </xf>
    <xf numFmtId="41" fontId="33" fillId="0" borderId="0" xfId="2" applyNumberFormat="1" applyFont="1" applyBorder="1">
      <alignment vertical="center"/>
    </xf>
    <xf numFmtId="41" fontId="33" fillId="0" borderId="0" xfId="2" applyNumberFormat="1" applyFont="1">
      <alignment vertical="center"/>
    </xf>
    <xf numFmtId="0" fontId="33" fillId="0" borderId="0" xfId="3" applyFont="1" applyAlignment="1">
      <alignment horizontal="center" vertical="center"/>
    </xf>
    <xf numFmtId="0" fontId="9" fillId="0" borderId="0" xfId="3" applyFont="1" applyBorder="1">
      <alignment vertical="center"/>
    </xf>
    <xf numFmtId="41" fontId="9" fillId="0" borderId="0" xfId="2" applyFont="1" applyAlignment="1">
      <alignment vertical="center"/>
    </xf>
    <xf numFmtId="41" fontId="9" fillId="0" borderId="0" xfId="3" applyNumberFormat="1" applyBorder="1">
      <alignment vertical="center"/>
    </xf>
    <xf numFmtId="0" fontId="61" fillId="0" borderId="57" xfId="3" applyFont="1" applyBorder="1" applyAlignment="1">
      <alignment horizontal="left" vertical="center" indent="2"/>
    </xf>
    <xf numFmtId="0" fontId="9" fillId="0" borderId="57" xfId="3" applyFont="1" applyBorder="1">
      <alignment vertical="center"/>
    </xf>
    <xf numFmtId="41" fontId="61" fillId="0" borderId="57" xfId="2" applyFont="1" applyBorder="1" applyAlignment="1">
      <alignment vertical="center"/>
    </xf>
    <xf numFmtId="41" fontId="9" fillId="0" borderId="57" xfId="2" applyFont="1" applyBorder="1" applyAlignment="1">
      <alignment vertical="center"/>
    </xf>
    <xf numFmtId="41" fontId="60" fillId="0" borderId="0" xfId="2" applyFont="1" applyBorder="1" applyAlignment="1">
      <alignment vertical="center"/>
    </xf>
    <xf numFmtId="0" fontId="60" fillId="0" borderId="98" xfId="3" applyFont="1" applyBorder="1" applyAlignment="1">
      <alignment horizontal="center" vertical="center" wrapText="1"/>
    </xf>
    <xf numFmtId="0" fontId="61" fillId="0" borderId="41" xfId="3" applyFont="1" applyBorder="1" applyAlignment="1">
      <alignment horizontal="left" vertical="center" indent="2"/>
    </xf>
    <xf numFmtId="0" fontId="9" fillId="0" borderId="41" xfId="3" applyFont="1" applyBorder="1">
      <alignment vertical="center"/>
    </xf>
    <xf numFmtId="41" fontId="61" fillId="0" borderId="41" xfId="2" applyFont="1" applyBorder="1" applyAlignment="1">
      <alignment vertical="center"/>
    </xf>
    <xf numFmtId="41" fontId="9" fillId="0" borderId="41" xfId="2" applyFont="1" applyBorder="1" applyAlignment="1">
      <alignment vertical="center"/>
    </xf>
    <xf numFmtId="0" fontId="60" fillId="0" borderId="0" xfId="3" applyFont="1" applyBorder="1" applyAlignment="1">
      <alignment vertical="center"/>
    </xf>
    <xf numFmtId="182" fontId="9" fillId="0" borderId="0" xfId="2" applyNumberFormat="1" applyFont="1" applyBorder="1">
      <alignment vertical="center"/>
    </xf>
    <xf numFmtId="182" fontId="9" fillId="0" borderId="0" xfId="2" applyNumberFormat="1" applyFont="1">
      <alignment vertical="center"/>
    </xf>
    <xf numFmtId="41" fontId="3" fillId="0" borderId="0" xfId="2" applyFont="1" applyBorder="1" applyAlignment="1">
      <alignment vertical="center"/>
    </xf>
    <xf numFmtId="41" fontId="9" fillId="0" borderId="0" xfId="2" applyFont="1" applyBorder="1">
      <alignment vertical="center"/>
    </xf>
    <xf numFmtId="0" fontId="60" fillId="0" borderId="125" xfId="3" applyFont="1" applyBorder="1" applyAlignment="1">
      <alignment horizontal="center" vertical="center" wrapText="1"/>
    </xf>
    <xf numFmtId="0" fontId="60" fillId="0" borderId="126" xfId="3" applyFont="1" applyBorder="1" applyAlignment="1">
      <alignment horizontal="center" vertical="center" wrapText="1"/>
    </xf>
    <xf numFmtId="0" fontId="60" fillId="0" borderId="127" xfId="3" applyFont="1" applyBorder="1" applyAlignment="1">
      <alignment horizontal="center" vertical="center" wrapText="1"/>
    </xf>
    <xf numFmtId="0" fontId="60" fillId="0" borderId="128" xfId="3" applyFont="1" applyBorder="1" applyAlignment="1">
      <alignment horizontal="center" vertical="center" wrapText="1"/>
    </xf>
    <xf numFmtId="3" fontId="61" fillId="0" borderId="129" xfId="3" applyNumberFormat="1" applyFont="1" applyBorder="1" applyAlignment="1">
      <alignment horizontal="center" vertical="center" wrapText="1"/>
    </xf>
    <xf numFmtId="0" fontId="60" fillId="0" borderId="129" xfId="3" applyFont="1" applyBorder="1" applyAlignment="1">
      <alignment horizontal="center" vertical="center" wrapText="1"/>
    </xf>
    <xf numFmtId="3" fontId="61" fillId="0" borderId="130" xfId="3" applyNumberFormat="1" applyFont="1" applyBorder="1" applyAlignment="1">
      <alignment horizontal="center" vertical="center" wrapText="1"/>
    </xf>
    <xf numFmtId="0" fontId="60" fillId="0" borderId="131" xfId="3" applyFont="1" applyBorder="1" applyAlignment="1">
      <alignment horizontal="center" vertical="center" wrapText="1"/>
    </xf>
    <xf numFmtId="3" fontId="61" fillId="0" borderId="132" xfId="3" applyNumberFormat="1" applyFont="1" applyBorder="1" applyAlignment="1">
      <alignment horizontal="center" vertical="center" wrapText="1"/>
    </xf>
    <xf numFmtId="0" fontId="60" fillId="0" borderId="132" xfId="3" applyFont="1" applyBorder="1" applyAlignment="1">
      <alignment horizontal="center" vertical="center" wrapText="1"/>
    </xf>
    <xf numFmtId="3" fontId="61" fillId="0" borderId="133" xfId="3" applyNumberFormat="1" applyFont="1" applyBorder="1" applyAlignment="1">
      <alignment horizontal="center" vertical="center" wrapText="1"/>
    </xf>
    <xf numFmtId="0" fontId="60" fillId="0" borderId="135" xfId="3" applyFont="1" applyBorder="1" applyAlignment="1">
      <alignment horizontal="center" vertical="center" wrapText="1"/>
    </xf>
    <xf numFmtId="3" fontId="61" fillId="0" borderId="135" xfId="3" applyNumberFormat="1" applyFont="1" applyBorder="1" applyAlignment="1">
      <alignment horizontal="center" vertical="center" wrapText="1"/>
    </xf>
    <xf numFmtId="41" fontId="9" fillId="0" borderId="137" xfId="2" applyFont="1" applyBorder="1" applyAlignment="1">
      <alignment horizontal="right" vertical="center"/>
    </xf>
    <xf numFmtId="0" fontId="46" fillId="0" borderId="0" xfId="19" applyFont="1" applyBorder="1" applyAlignment="1">
      <alignment horizontal="center" vertical="center"/>
    </xf>
    <xf numFmtId="0" fontId="46" fillId="0" borderId="0" xfId="19" applyFont="1" applyBorder="1" applyAlignment="1">
      <alignment horizontal="right" vertical="center"/>
    </xf>
    <xf numFmtId="0" fontId="47" fillId="0" borderId="0" xfId="19" applyFont="1" applyBorder="1" applyAlignment="1">
      <alignment horizontal="center" vertical="center" wrapText="1"/>
    </xf>
    <xf numFmtId="41" fontId="50" fillId="0" borderId="0" xfId="26" applyFont="1" applyAlignment="1">
      <alignment horizontal="center" vertical="center"/>
    </xf>
    <xf numFmtId="0" fontId="52" fillId="0" borderId="0" xfId="19" applyFont="1" applyAlignment="1">
      <alignment horizontal="center" vertical="center"/>
    </xf>
    <xf numFmtId="0" fontId="50" fillId="0" borderId="0" xfId="19" applyFont="1">
      <alignment vertical="center"/>
    </xf>
    <xf numFmtId="0" fontId="50" fillId="0" borderId="0" xfId="19" applyFont="1" applyAlignment="1">
      <alignment horizontal="center" vertical="center"/>
    </xf>
    <xf numFmtId="41" fontId="50" fillId="0" borderId="0" xfId="26" applyFont="1">
      <alignment vertical="center"/>
    </xf>
    <xf numFmtId="0" fontId="3" fillId="9" borderId="37" xfId="19" applyNumberFormat="1" applyFont="1" applyFill="1" applyBorder="1" applyAlignment="1">
      <alignment horizontal="center" vertical="center" wrapText="1" shrinkToFit="1"/>
    </xf>
    <xf numFmtId="0" fontId="26" fillId="9" borderId="37" xfId="26" applyNumberFormat="1" applyFont="1" applyFill="1" applyBorder="1" applyAlignment="1">
      <alignment horizontal="center" vertical="center" wrapText="1" shrinkToFit="1"/>
    </xf>
    <xf numFmtId="0" fontId="10" fillId="0" borderId="141" xfId="19" applyFont="1" applyFill="1" applyBorder="1" applyAlignment="1">
      <alignment horizontal="center" vertical="center" shrinkToFit="1"/>
    </xf>
    <xf numFmtId="0" fontId="10" fillId="0" borderId="142" xfId="19" applyFont="1" applyFill="1" applyBorder="1" applyAlignment="1">
      <alignment horizontal="center" vertical="center" shrinkToFit="1"/>
    </xf>
    <xf numFmtId="0" fontId="10" fillId="0" borderId="142" xfId="19" applyFont="1" applyFill="1" applyBorder="1" applyAlignment="1">
      <alignment horizontal="right" vertical="center" shrinkToFit="1"/>
    </xf>
    <xf numFmtId="41" fontId="3" fillId="0" borderId="142" xfId="26" applyFont="1" applyFill="1" applyBorder="1" applyAlignment="1">
      <alignment horizontal="center" vertical="center" shrinkToFit="1"/>
    </xf>
    <xf numFmtId="41" fontId="3" fillId="0" borderId="143" xfId="26" applyFont="1" applyFill="1" applyBorder="1" applyAlignment="1">
      <alignment horizontal="center" vertical="center" shrinkToFit="1"/>
    </xf>
    <xf numFmtId="177" fontId="10" fillId="0" borderId="143" xfId="26" applyNumberFormat="1" applyFont="1" applyFill="1" applyBorder="1" applyAlignment="1">
      <alignment horizontal="center" vertical="center" shrinkToFit="1"/>
    </xf>
    <xf numFmtId="177" fontId="10" fillId="0" borderId="142" xfId="26" applyNumberFormat="1" applyFont="1" applyFill="1" applyBorder="1" applyAlignment="1">
      <alignment horizontal="center" vertical="center" shrinkToFit="1"/>
    </xf>
    <xf numFmtId="0" fontId="56" fillId="0" borderId="146" xfId="19" applyFont="1" applyFill="1" applyBorder="1" applyAlignment="1">
      <alignment horizontal="left" vertical="center" shrinkToFit="1"/>
    </xf>
    <xf numFmtId="41" fontId="58" fillId="4" borderId="13" xfId="26" applyFont="1" applyFill="1" applyBorder="1" applyAlignment="1">
      <alignment horizontal="right" vertical="center" shrinkToFit="1"/>
    </xf>
    <xf numFmtId="41" fontId="58" fillId="4" borderId="33" xfId="26" applyFont="1" applyFill="1" applyBorder="1" applyAlignment="1">
      <alignment horizontal="center" vertical="center" shrinkToFit="1"/>
    </xf>
    <xf numFmtId="0" fontId="49" fillId="0" borderId="0" xfId="19" applyFont="1" applyFill="1" applyBorder="1" applyAlignment="1">
      <alignment horizontal="left" vertical="center"/>
    </xf>
    <xf numFmtId="0" fontId="49" fillId="0" borderId="0" xfId="19" applyFont="1">
      <alignment vertical="center"/>
    </xf>
    <xf numFmtId="0" fontId="33" fillId="0" borderId="0" xfId="19" applyFont="1" applyAlignment="1">
      <alignment horizontal="center" vertical="center"/>
    </xf>
    <xf numFmtId="0" fontId="33" fillId="0" borderId="0" xfId="19" applyFont="1">
      <alignment vertical="center"/>
    </xf>
    <xf numFmtId="0" fontId="33" fillId="0" borderId="0" xfId="19" applyFont="1" applyAlignment="1">
      <alignment horizontal="right" vertical="center"/>
    </xf>
    <xf numFmtId="41" fontId="33" fillId="0" borderId="0" xfId="26" applyFont="1" applyAlignment="1">
      <alignment horizontal="center" vertical="center"/>
    </xf>
    <xf numFmtId="41" fontId="37" fillId="0" borderId="0" xfId="26" applyFont="1" applyFill="1" applyBorder="1" applyAlignment="1">
      <alignment horizontal="right" vertical="center" shrinkToFit="1"/>
    </xf>
    <xf numFmtId="41" fontId="33" fillId="0" borderId="0" xfId="26" applyNumberFormat="1" applyFont="1" applyBorder="1">
      <alignment vertical="center"/>
    </xf>
    <xf numFmtId="41" fontId="33" fillId="0" borderId="0" xfId="26" applyNumberFormat="1" applyFont="1">
      <alignment vertical="center"/>
    </xf>
    <xf numFmtId="0" fontId="49" fillId="0" borderId="0" xfId="19" applyFont="1" applyAlignment="1">
      <alignment horizontal="left" vertical="center"/>
    </xf>
    <xf numFmtId="0" fontId="51" fillId="0" borderId="0" xfId="19" applyFont="1" applyAlignment="1">
      <alignment horizontal="left" vertical="center"/>
    </xf>
    <xf numFmtId="0" fontId="58" fillId="0" borderId="0" xfId="19" applyFont="1" applyAlignment="1">
      <alignment horizontal="left" vertical="center"/>
    </xf>
    <xf numFmtId="0" fontId="49" fillId="0" borderId="0" xfId="19" applyFont="1" applyAlignment="1">
      <alignment vertical="center"/>
    </xf>
    <xf numFmtId="0" fontId="49" fillId="0" borderId="0" xfId="19" applyFont="1" applyAlignment="1">
      <alignment horizontal="center" vertical="center"/>
    </xf>
    <xf numFmtId="0" fontId="49" fillId="0" borderId="0" xfId="19" applyFont="1" applyAlignment="1">
      <alignment horizontal="right" vertical="center"/>
    </xf>
    <xf numFmtId="0" fontId="51" fillId="0" borderId="0" xfId="19" applyFont="1" applyAlignment="1">
      <alignment vertical="center"/>
    </xf>
    <xf numFmtId="0" fontId="9" fillId="0" borderId="0" xfId="19" applyFont="1" applyAlignment="1">
      <alignment horizontal="right" vertical="center"/>
    </xf>
    <xf numFmtId="0" fontId="62" fillId="0" borderId="0" xfId="19" applyFont="1" applyAlignment="1">
      <alignment horizontal="left" vertical="center" indent="2"/>
    </xf>
    <xf numFmtId="0" fontId="9" fillId="0" borderId="0" xfId="19" applyFont="1">
      <alignment vertical="center"/>
    </xf>
    <xf numFmtId="0" fontId="9" fillId="0" borderId="0" xfId="19" applyFont="1" applyAlignment="1">
      <alignment horizontal="center" vertical="center"/>
    </xf>
    <xf numFmtId="0" fontId="63" fillId="0" borderId="0" xfId="19" applyFont="1" applyAlignment="1">
      <alignment horizontal="right" vertical="center"/>
    </xf>
    <xf numFmtId="0" fontId="9" fillId="0" borderId="0" xfId="19">
      <alignment vertical="center"/>
    </xf>
    <xf numFmtId="41" fontId="9" fillId="0" borderId="0" xfId="19" applyNumberFormat="1" applyBorder="1">
      <alignment vertical="center"/>
    </xf>
    <xf numFmtId="41" fontId="9" fillId="0" borderId="0" xfId="19" applyNumberFormat="1">
      <alignment vertical="center"/>
    </xf>
    <xf numFmtId="0" fontId="65" fillId="0" borderId="98" xfId="19" applyFont="1" applyBorder="1" applyAlignment="1">
      <alignment horizontal="center" vertical="center" wrapText="1"/>
    </xf>
    <xf numFmtId="0" fontId="64" fillId="0" borderId="104" xfId="19" applyFont="1" applyBorder="1" applyAlignment="1">
      <alignment horizontal="center" vertical="center" wrapText="1"/>
    </xf>
    <xf numFmtId="0" fontId="66" fillId="0" borderId="104" xfId="19" applyFont="1" applyBorder="1" applyAlignment="1">
      <alignment horizontal="center" vertical="center" wrapText="1"/>
    </xf>
    <xf numFmtId="0" fontId="64" fillId="0" borderId="105" xfId="19" applyFont="1" applyBorder="1" applyAlignment="1">
      <alignment horizontal="center" vertical="center" wrapText="1"/>
    </xf>
    <xf numFmtId="0" fontId="3" fillId="6" borderId="16" xfId="3" applyFont="1" applyFill="1" applyBorder="1" applyAlignment="1">
      <alignment horizontal="center" vertical="center" shrinkToFit="1"/>
    </xf>
    <xf numFmtId="0" fontId="26" fillId="0" borderId="0" xfId="3" applyFont="1" applyAlignment="1">
      <alignment vertical="center"/>
    </xf>
    <xf numFmtId="0" fontId="70" fillId="0" borderId="0" xfId="3" applyFont="1" applyBorder="1" applyAlignment="1">
      <alignment horizontal="center" vertical="center" shrinkToFit="1"/>
    </xf>
    <xf numFmtId="0" fontId="49" fillId="11" borderId="27" xfId="3" applyFont="1" applyFill="1" applyBorder="1" applyAlignment="1">
      <alignment horizontal="center" vertical="center" shrinkToFit="1"/>
    </xf>
    <xf numFmtId="41" fontId="49" fillId="11" borderId="1" xfId="2" applyFont="1" applyFill="1" applyBorder="1" applyAlignment="1">
      <alignment horizontal="center" vertical="center" shrinkToFit="1"/>
    </xf>
    <xf numFmtId="177" fontId="49" fillId="11" borderId="1" xfId="3" applyNumberFormat="1" applyFont="1" applyFill="1" applyBorder="1" applyAlignment="1">
      <alignment horizontal="center" vertical="center" shrinkToFit="1"/>
    </xf>
    <xf numFmtId="0" fontId="71" fillId="11" borderId="52" xfId="3" applyFont="1" applyFill="1" applyBorder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58" fillId="0" borderId="1" xfId="3" applyFont="1" applyFill="1" applyBorder="1" applyAlignment="1">
      <alignment horizontal="left" vertical="center" shrinkToFit="1"/>
    </xf>
    <xf numFmtId="0" fontId="58" fillId="0" borderId="1" xfId="3" applyFont="1" applyFill="1" applyBorder="1" applyAlignment="1">
      <alignment horizontal="center" vertical="center" shrinkToFit="1"/>
    </xf>
    <xf numFmtId="41" fontId="58" fillId="0" borderId="1" xfId="2" applyFont="1" applyFill="1" applyBorder="1" applyAlignment="1">
      <alignment horizontal="center" vertical="center" shrinkToFit="1"/>
    </xf>
    <xf numFmtId="0" fontId="26" fillId="0" borderId="0" xfId="3" applyFont="1">
      <alignment vertical="center"/>
    </xf>
    <xf numFmtId="0" fontId="72" fillId="0" borderId="0" xfId="3" applyFont="1">
      <alignment vertical="center"/>
    </xf>
    <xf numFmtId="0" fontId="29" fillId="0" borderId="0" xfId="27"/>
    <xf numFmtId="0" fontId="29" fillId="0" borderId="57" xfId="27" applyBorder="1"/>
    <xf numFmtId="0" fontId="74" fillId="0" borderId="57" xfId="27" applyFont="1" applyBorder="1" applyAlignment="1">
      <alignment horizontal="left" vertical="center"/>
    </xf>
    <xf numFmtId="0" fontId="29" fillId="7" borderId="27" xfId="27" applyFill="1" applyBorder="1" applyAlignment="1">
      <alignment horizontal="center" vertical="center"/>
    </xf>
    <xf numFmtId="0" fontId="76" fillId="7" borderId="1" xfId="27" applyFont="1" applyFill="1" applyBorder="1" applyAlignment="1">
      <alignment horizontal="center" vertical="center" shrinkToFit="1"/>
    </xf>
    <xf numFmtId="3" fontId="77" fillId="7" borderId="1" xfId="27" applyNumberFormat="1" applyFont="1" applyFill="1" applyBorder="1" applyAlignment="1">
      <alignment horizontal="center" vertical="center" shrinkToFit="1"/>
    </xf>
    <xf numFmtId="41" fontId="78" fillId="7" borderId="1" xfId="28" applyFont="1" applyFill="1" applyBorder="1" applyAlignment="1">
      <alignment horizontal="right" vertical="center" shrinkToFit="1"/>
    </xf>
    <xf numFmtId="0" fontId="79" fillId="0" borderId="0" xfId="27" applyFont="1" applyFill="1"/>
    <xf numFmtId="0" fontId="80" fillId="0" borderId="0" xfId="27" applyFont="1" applyFill="1" applyBorder="1" applyAlignment="1">
      <alignment horizontal="left" vertical="center"/>
    </xf>
    <xf numFmtId="0" fontId="80" fillId="0" borderId="0" xfId="27" applyFont="1" applyFill="1" applyBorder="1" applyAlignment="1">
      <alignment vertical="center" shrinkToFit="1"/>
    </xf>
    <xf numFmtId="3" fontId="81" fillId="0" borderId="0" xfId="27" applyNumberFormat="1" applyFont="1" applyFill="1" applyBorder="1" applyAlignment="1">
      <alignment horizontal="right" vertical="center"/>
    </xf>
    <xf numFmtId="0" fontId="79" fillId="0" borderId="0" xfId="27" applyFont="1" applyFill="1" applyBorder="1" applyAlignment="1">
      <alignment wrapText="1"/>
    </xf>
    <xf numFmtId="0" fontId="79" fillId="0" borderId="0" xfId="27" applyFont="1"/>
    <xf numFmtId="41" fontId="0" fillId="0" borderId="0" xfId="28" applyFont="1"/>
    <xf numFmtId="0" fontId="29" fillId="0" borderId="0" xfId="27" applyFont="1"/>
    <xf numFmtId="0" fontId="3" fillId="6" borderId="1" xfId="3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3" fillId="0" borderId="10" xfId="3" applyFont="1" applyBorder="1" applyAlignment="1">
      <alignment horizontal="center" vertical="center" shrinkToFit="1"/>
    </xf>
    <xf numFmtId="41" fontId="3" fillId="0" borderId="149" xfId="2" applyFont="1" applyBorder="1" applyAlignment="1">
      <alignment horizontal="center" vertical="center" shrinkToFit="1"/>
    </xf>
    <xf numFmtId="0" fontId="3" fillId="0" borderId="11" xfId="3" applyFont="1" applyBorder="1" applyAlignment="1">
      <alignment horizontal="center" vertical="center" shrinkToFit="1"/>
    </xf>
    <xf numFmtId="0" fontId="3" fillId="4" borderId="15" xfId="3" applyFont="1" applyFill="1" applyBorder="1" applyAlignment="1">
      <alignment horizontal="center" vertical="center" shrinkToFit="1"/>
    </xf>
    <xf numFmtId="0" fontId="3" fillId="4" borderId="16" xfId="3" applyFont="1" applyFill="1" applyBorder="1" applyAlignment="1">
      <alignment horizontal="center" vertical="center" shrinkToFit="1"/>
    </xf>
    <xf numFmtId="41" fontId="10" fillId="4" borderId="153" xfId="2" applyFont="1" applyFill="1" applyBorder="1" applyAlignment="1">
      <alignment horizontal="center" vertical="center" shrinkToFit="1"/>
    </xf>
    <xf numFmtId="41" fontId="10" fillId="4" borderId="154" xfId="2" applyFont="1" applyFill="1" applyBorder="1" applyAlignment="1">
      <alignment horizontal="center" vertical="center" shrinkToFit="1"/>
    </xf>
    <xf numFmtId="41" fontId="10" fillId="4" borderId="155" xfId="2" applyFont="1" applyFill="1" applyBorder="1" applyAlignment="1">
      <alignment horizontal="center" vertical="center" shrinkToFit="1"/>
    </xf>
    <xf numFmtId="0" fontId="3" fillId="4" borderId="156" xfId="3" applyFont="1" applyFill="1" applyBorder="1" applyAlignment="1">
      <alignment horizontal="center" vertical="center" shrinkToFit="1"/>
    </xf>
    <xf numFmtId="0" fontId="9" fillId="4" borderId="1" xfId="3" applyFill="1" applyBorder="1" applyAlignment="1">
      <alignment horizontal="center" vertical="center" shrinkToFit="1"/>
    </xf>
    <xf numFmtId="177" fontId="9" fillId="4" borderId="1" xfId="3" applyNumberFormat="1" applyFill="1" applyBorder="1" applyAlignment="1">
      <alignment vertical="center" shrinkToFit="1"/>
    </xf>
    <xf numFmtId="41" fontId="10" fillId="4" borderId="27" xfId="2" applyFont="1" applyFill="1" applyBorder="1" applyAlignment="1">
      <alignment horizontal="center" vertical="center" shrinkToFit="1"/>
    </xf>
    <xf numFmtId="0" fontId="10" fillId="4" borderId="0" xfId="3" applyFont="1" applyFill="1" applyAlignment="1">
      <alignment horizontal="center" vertical="center" shrinkToFit="1"/>
    </xf>
    <xf numFmtId="177" fontId="9" fillId="0" borderId="1" xfId="3" applyNumberFormat="1" applyBorder="1" applyAlignment="1">
      <alignment vertical="center" shrinkToFit="1"/>
    </xf>
    <xf numFmtId="0" fontId="3" fillId="0" borderId="156" xfId="3" applyFont="1" applyFill="1" applyBorder="1" applyAlignment="1">
      <alignment horizontal="center" vertical="center" shrinkToFit="1"/>
    </xf>
    <xf numFmtId="0" fontId="9" fillId="0" borderId="16" xfId="3" applyBorder="1" applyAlignment="1">
      <alignment vertical="center" shrinkToFit="1"/>
    </xf>
    <xf numFmtId="0" fontId="9" fillId="0" borderId="16" xfId="3" applyBorder="1" applyAlignment="1">
      <alignment horizontal="center" vertical="center" shrinkToFit="1"/>
    </xf>
    <xf numFmtId="177" fontId="9" fillId="0" borderId="16" xfId="3" applyNumberFormat="1" applyBorder="1" applyAlignment="1">
      <alignment vertical="center" shrinkToFit="1"/>
    </xf>
    <xf numFmtId="0" fontId="3" fillId="0" borderId="0" xfId="3" applyFont="1" applyFill="1" applyBorder="1" applyAlignment="1">
      <alignment horizontal="center" vertical="center" shrinkToFit="1"/>
    </xf>
    <xf numFmtId="41" fontId="3" fillId="0" borderId="0" xfId="2" applyFont="1" applyFill="1" applyBorder="1" applyAlignment="1">
      <alignment horizontal="center" vertical="center" shrinkToFit="1"/>
    </xf>
    <xf numFmtId="41" fontId="10" fillId="0" borderId="0" xfId="2" applyFont="1" applyFill="1" applyBorder="1" applyAlignment="1">
      <alignment horizontal="center" vertical="center" shrinkToFit="1"/>
    </xf>
    <xf numFmtId="0" fontId="72" fillId="0" borderId="0" xfId="3" applyFont="1" applyFill="1" applyBorder="1" applyAlignment="1">
      <alignment vertical="center"/>
    </xf>
    <xf numFmtId="0" fontId="3" fillId="0" borderId="0" xfId="3" applyFont="1" applyFill="1" applyAlignment="1">
      <alignment horizontal="center" vertical="center" shrinkToFit="1"/>
    </xf>
    <xf numFmtId="41" fontId="3" fillId="0" borderId="0" xfId="2" applyFont="1" applyFill="1" applyAlignment="1">
      <alignment horizontal="center" vertical="center" shrinkToFit="1"/>
    </xf>
    <xf numFmtId="0" fontId="51" fillId="0" borderId="0" xfId="3" applyFont="1" applyAlignment="1">
      <alignment vertical="center"/>
    </xf>
    <xf numFmtId="41" fontId="9" fillId="0" borderId="0" xfId="2" applyFont="1" applyAlignment="1">
      <alignment vertical="center" shrinkToFit="1"/>
    </xf>
    <xf numFmtId="0" fontId="9" fillId="0" borderId="0" xfId="3" applyBorder="1" applyAlignment="1">
      <alignment vertical="center" shrinkToFit="1"/>
    </xf>
    <xf numFmtId="0" fontId="9" fillId="0" borderId="0" xfId="3" applyAlignment="1">
      <alignment vertical="center"/>
    </xf>
    <xf numFmtId="0" fontId="87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9" fillId="0" borderId="0" xfId="1" applyFont="1">
      <alignment vertical="center"/>
    </xf>
    <xf numFmtId="0" fontId="9" fillId="0" borderId="0" xfId="0" applyFont="1">
      <alignment vertical="center"/>
    </xf>
    <xf numFmtId="0" fontId="49" fillId="4" borderId="52" xfId="29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83" fontId="51" fillId="4" borderId="1" xfId="2" applyNumberFormat="1" applyFont="1" applyFill="1" applyBorder="1">
      <alignment vertical="center"/>
    </xf>
    <xf numFmtId="177" fontId="51" fillId="4" borderId="52" xfId="2" applyNumberFormat="1" applyFont="1" applyFill="1" applyBorder="1">
      <alignment vertical="center"/>
    </xf>
    <xf numFmtId="41" fontId="51" fillId="4" borderId="31" xfId="2" applyFont="1" applyFill="1" applyBorder="1" applyAlignment="1">
      <alignment horizontal="left" vertical="center"/>
    </xf>
    <xf numFmtId="0" fontId="0" fillId="0" borderId="27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87" fillId="0" borderId="1" xfId="0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52" xfId="0" applyBorder="1">
      <alignment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41" fontId="58" fillId="4" borderId="93" xfId="26" applyFont="1" applyFill="1" applyBorder="1" applyAlignment="1">
      <alignment horizontal="center" vertical="center" shrinkToFit="1"/>
    </xf>
    <xf numFmtId="0" fontId="50" fillId="0" borderId="0" xfId="3" applyFont="1" applyAlignment="1">
      <alignment horizontal="center" vertical="center"/>
    </xf>
    <xf numFmtId="0" fontId="84" fillId="0" borderId="0" xfId="3" applyFont="1">
      <alignment vertical="center"/>
    </xf>
    <xf numFmtId="41" fontId="10" fillId="4" borderId="35" xfId="2" applyFont="1" applyFill="1" applyBorder="1" applyAlignment="1">
      <alignment horizontal="center" vertical="center" shrinkToFit="1"/>
    </xf>
    <xf numFmtId="0" fontId="10" fillId="0" borderId="0" xfId="3" applyFont="1" applyFill="1" applyBorder="1" applyAlignment="1">
      <alignment vertical="center" shrinkToFit="1"/>
    </xf>
    <xf numFmtId="0" fontId="10" fillId="0" borderId="0" xfId="3" applyFont="1" applyFill="1" applyBorder="1" applyAlignment="1">
      <alignment horizontal="center" vertical="center" shrinkToFit="1"/>
    </xf>
    <xf numFmtId="0" fontId="51" fillId="5" borderId="12" xfId="3" applyFont="1" applyFill="1" applyBorder="1" applyAlignment="1">
      <alignment horizontal="center" vertical="center" shrinkToFit="1"/>
    </xf>
    <xf numFmtId="0" fontId="51" fillId="5" borderId="13" xfId="3" applyFont="1" applyFill="1" applyBorder="1" applyAlignment="1">
      <alignment horizontal="center" vertical="center" shrinkToFit="1"/>
    </xf>
    <xf numFmtId="0" fontId="51" fillId="5" borderId="168" xfId="3" applyFont="1" applyFill="1" applyBorder="1" applyAlignment="1">
      <alignment horizontal="center" vertical="center" shrinkToFit="1"/>
    </xf>
    <xf numFmtId="0" fontId="51" fillId="5" borderId="168" xfId="3" applyFont="1" applyFill="1" applyBorder="1" applyAlignment="1">
      <alignment vertical="center" shrinkToFit="1"/>
    </xf>
    <xf numFmtId="0" fontId="51" fillId="5" borderId="169" xfId="3" applyFont="1" applyFill="1" applyBorder="1" applyAlignment="1">
      <alignment vertical="center" shrinkToFit="1"/>
    </xf>
    <xf numFmtId="41" fontId="51" fillId="5" borderId="29" xfId="2" applyFont="1" applyFill="1" applyBorder="1" applyAlignment="1">
      <alignment horizontal="center" vertical="center" shrinkToFit="1"/>
    </xf>
    <xf numFmtId="0" fontId="10" fillId="5" borderId="26" xfId="3" applyFont="1" applyFill="1" applyBorder="1" applyAlignment="1">
      <alignment horizontal="center" vertical="center" shrinkToFit="1"/>
    </xf>
    <xf numFmtId="0" fontId="9" fillId="0" borderId="27" xfId="3" applyFont="1" applyFill="1" applyBorder="1" applyAlignment="1">
      <alignment horizontal="center" vertical="center" shrinkToFit="1"/>
    </xf>
    <xf numFmtId="41" fontId="9" fillId="0" borderId="33" xfId="2" applyFont="1" applyFill="1" applyBorder="1" applyAlignment="1">
      <alignment horizontal="center" vertical="center" shrinkToFit="1"/>
    </xf>
    <xf numFmtId="0" fontId="3" fillId="0" borderId="31" xfId="3" applyFont="1" applyFill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center" vertical="center" shrinkToFit="1"/>
    </xf>
    <xf numFmtId="0" fontId="9" fillId="4" borderId="0" xfId="3" applyFont="1" applyFill="1" applyBorder="1" applyAlignment="1">
      <alignment horizontal="center" vertical="center" shrinkToFit="1"/>
    </xf>
    <xf numFmtId="41" fontId="9" fillId="4" borderId="33" xfId="2" applyFont="1" applyFill="1" applyBorder="1" applyAlignment="1">
      <alignment horizontal="center" vertical="center" shrinkToFit="1"/>
    </xf>
    <xf numFmtId="0" fontId="3" fillId="4" borderId="31" xfId="3" applyFont="1" applyFill="1" applyBorder="1" applyAlignment="1">
      <alignment horizontal="center" vertical="center" shrinkToFit="1"/>
    </xf>
    <xf numFmtId="0" fontId="9" fillId="0" borderId="57" xfId="3" applyFont="1" applyFill="1" applyBorder="1" applyAlignment="1">
      <alignment horizontal="center" vertical="center" shrinkToFit="1"/>
    </xf>
    <xf numFmtId="0" fontId="9" fillId="0" borderId="0" xfId="3" applyFill="1" applyBorder="1" applyAlignment="1">
      <alignment horizontal="center" vertical="center" shrinkToFit="1"/>
    </xf>
    <xf numFmtId="41" fontId="9" fillId="0" borderId="0" xfId="2" applyFont="1" applyFill="1" applyBorder="1" applyAlignment="1">
      <alignment horizontal="center" vertical="center" shrinkToFit="1"/>
    </xf>
    <xf numFmtId="0" fontId="9" fillId="0" borderId="0" xfId="2" applyNumberFormat="1" applyFont="1" applyFill="1" applyBorder="1" applyAlignment="1">
      <alignment horizontal="center" vertical="center" shrinkToFit="1"/>
    </xf>
    <xf numFmtId="0" fontId="89" fillId="0" borderId="0" xfId="3" applyFont="1">
      <alignment vertical="center"/>
    </xf>
    <xf numFmtId="0" fontId="89" fillId="0" borderId="0" xfId="3" applyFont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0" fontId="89" fillId="0" borderId="0" xfId="3" applyFont="1" applyAlignment="1">
      <alignment vertical="center"/>
    </xf>
    <xf numFmtId="0" fontId="90" fillId="6" borderId="1" xfId="29" applyFont="1" applyFill="1" applyBorder="1" applyAlignment="1">
      <alignment horizontal="center" vertical="center" wrapText="1"/>
    </xf>
    <xf numFmtId="0" fontId="3" fillId="5" borderId="27" xfId="3" applyFont="1" applyFill="1" applyBorder="1" applyAlignment="1">
      <alignment horizontal="center" vertical="center"/>
    </xf>
    <xf numFmtId="41" fontId="3" fillId="5" borderId="1" xfId="3" applyNumberFormat="1" applyFont="1" applyFill="1" applyBorder="1">
      <alignment vertical="center"/>
    </xf>
    <xf numFmtId="0" fontId="9" fillId="5" borderId="31" xfId="3" applyFill="1" applyBorder="1">
      <alignment vertical="center"/>
    </xf>
    <xf numFmtId="0" fontId="9" fillId="0" borderId="1" xfId="3" applyBorder="1" applyAlignment="1">
      <alignment horizontal="left" vertical="center" shrinkToFit="1"/>
    </xf>
    <xf numFmtId="184" fontId="9" fillId="0" borderId="1" xfId="3" applyNumberFormat="1" applyFont="1" applyBorder="1">
      <alignment vertical="center"/>
    </xf>
    <xf numFmtId="0" fontId="9" fillId="0" borderId="31" xfId="3" applyFont="1" applyBorder="1" applyAlignment="1">
      <alignment horizontal="left" vertical="center"/>
    </xf>
    <xf numFmtId="0" fontId="9" fillId="0" borderId="1" xfId="3" applyFont="1" applyBorder="1" applyAlignment="1">
      <alignment vertical="center" shrinkToFit="1"/>
    </xf>
    <xf numFmtId="0" fontId="9" fillId="0" borderId="1" xfId="3" applyFill="1" applyBorder="1" applyAlignment="1">
      <alignment vertical="center" shrinkToFit="1"/>
    </xf>
    <xf numFmtId="0" fontId="27" fillId="0" borderId="1" xfId="3" applyFont="1" applyFill="1" applyBorder="1" applyAlignment="1">
      <alignment horizontal="center" vertical="center" shrinkToFit="1"/>
    </xf>
    <xf numFmtId="0" fontId="9" fillId="0" borderId="1" xfId="3" applyFill="1" applyBorder="1" applyAlignment="1">
      <alignment horizontal="center" vertical="center" shrinkToFit="1"/>
    </xf>
    <xf numFmtId="0" fontId="31" fillId="0" borderId="31" xfId="3" applyFont="1" applyFill="1" applyBorder="1" applyAlignment="1">
      <alignment horizontal="left" vertical="center" shrinkToFit="1"/>
    </xf>
    <xf numFmtId="0" fontId="27" fillId="0" borderId="1" xfId="33" applyFont="1" applyFill="1" applyBorder="1" applyAlignment="1">
      <alignment horizontal="center" vertical="center" shrinkToFit="1"/>
    </xf>
    <xf numFmtId="0" fontId="9" fillId="0" borderId="1" xfId="3" applyFill="1" applyBorder="1" applyAlignment="1">
      <alignment horizontal="left" vertical="center" shrinkToFit="1"/>
    </xf>
    <xf numFmtId="0" fontId="8" fillId="0" borderId="31" xfId="3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left" vertical="center" shrinkToFit="1"/>
    </xf>
    <xf numFmtId="0" fontId="37" fillId="0" borderId="1" xfId="3" applyFont="1" applyBorder="1" applyAlignment="1">
      <alignment horizontal="left" vertical="center" shrinkToFit="1"/>
    </xf>
    <xf numFmtId="0" fontId="37" fillId="0" borderId="1" xfId="3" applyFont="1" applyBorder="1" applyAlignment="1">
      <alignment horizontal="center" vertical="center" shrinkToFit="1"/>
    </xf>
    <xf numFmtId="0" fontId="91" fillId="0" borderId="1" xfId="3" applyFont="1" applyBorder="1" applyAlignment="1">
      <alignment horizontal="center" vertical="center" shrinkToFit="1"/>
    </xf>
    <xf numFmtId="184" fontId="37" fillId="0" borderId="1" xfId="3" applyNumberFormat="1" applyFont="1" applyBorder="1">
      <alignment vertical="center"/>
    </xf>
    <xf numFmtId="0" fontId="37" fillId="0" borderId="31" xfId="3" applyFont="1" applyBorder="1" applyAlignment="1">
      <alignment horizontal="left" vertical="center" shrinkToFit="1"/>
    </xf>
    <xf numFmtId="0" fontId="27" fillId="0" borderId="1" xfId="31" applyFont="1" applyBorder="1" applyAlignment="1">
      <alignment horizontal="center" vertical="center" shrinkToFit="1"/>
    </xf>
    <xf numFmtId="0" fontId="93" fillId="0" borderId="0" xfId="3" applyFont="1" applyBorder="1" applyAlignment="1">
      <alignment vertical="center"/>
    </xf>
    <xf numFmtId="0" fontId="9" fillId="0" borderId="57" xfId="3" applyBorder="1" applyAlignment="1">
      <alignment horizontal="center" vertical="center" shrinkToFit="1"/>
    </xf>
    <xf numFmtId="0" fontId="9" fillId="0" borderId="57" xfId="3" applyBorder="1" applyAlignment="1">
      <alignment vertical="center" shrinkToFit="1"/>
    </xf>
    <xf numFmtId="41" fontId="9" fillId="0" borderId="57" xfId="2" applyFont="1" applyBorder="1" applyAlignment="1">
      <alignment horizontal="center" vertical="center" shrinkToFit="1"/>
    </xf>
    <xf numFmtId="41" fontId="9" fillId="0" borderId="57" xfId="2" applyFont="1" applyBorder="1" applyAlignment="1">
      <alignment vertical="center" shrinkToFit="1"/>
    </xf>
    <xf numFmtId="0" fontId="3" fillId="0" borderId="70" xfId="3" applyFont="1" applyBorder="1" applyAlignment="1">
      <alignment horizontal="center" vertical="center" shrinkToFit="1"/>
    </xf>
    <xf numFmtId="0" fontId="42" fillId="6" borderId="1" xfId="3" applyFont="1" applyFill="1" applyBorder="1" applyAlignment="1">
      <alignment vertical="center" wrapText="1" shrinkToFit="1"/>
    </xf>
    <xf numFmtId="0" fontId="12" fillId="0" borderId="70" xfId="3" applyFont="1" applyBorder="1" applyAlignment="1">
      <alignment horizontal="center" vertical="center" shrinkToFit="1"/>
    </xf>
    <xf numFmtId="41" fontId="49" fillId="7" borderId="1" xfId="2" applyFont="1" applyFill="1" applyBorder="1" applyAlignment="1">
      <alignment horizontal="center" vertical="center" shrinkToFit="1"/>
    </xf>
    <xf numFmtId="177" fontId="49" fillId="7" borderId="1" xfId="3" applyNumberFormat="1" applyFont="1" applyFill="1" applyBorder="1" applyAlignment="1">
      <alignment vertical="center" shrinkToFit="1"/>
    </xf>
    <xf numFmtId="0" fontId="49" fillId="0" borderId="35" xfId="3" applyFont="1" applyFill="1" applyBorder="1" applyAlignment="1">
      <alignment horizontal="center" vertical="center" shrinkToFit="1"/>
    </xf>
    <xf numFmtId="0" fontId="58" fillId="0" borderId="37" xfId="3" applyFont="1" applyFill="1" applyBorder="1" applyAlignment="1">
      <alignment horizontal="center" vertical="center" shrinkToFit="1"/>
    </xf>
    <xf numFmtId="41" fontId="58" fillId="0" borderId="37" xfId="2" applyFont="1" applyFill="1" applyBorder="1" applyAlignment="1">
      <alignment horizontal="center" vertical="center" shrinkToFit="1"/>
    </xf>
    <xf numFmtId="41" fontId="26" fillId="6" borderId="37" xfId="2" applyFont="1" applyFill="1" applyBorder="1" applyAlignment="1">
      <alignment horizontal="center" vertical="center"/>
    </xf>
    <xf numFmtId="0" fontId="51" fillId="4" borderId="8" xfId="3" applyFont="1" applyFill="1" applyBorder="1" applyAlignment="1">
      <alignment horizontal="center" vertical="center" shrinkToFit="1"/>
    </xf>
    <xf numFmtId="0" fontId="51" fillId="4" borderId="9" xfId="3" applyFont="1" applyFill="1" applyBorder="1" applyAlignment="1">
      <alignment vertical="center" shrinkToFit="1"/>
    </xf>
    <xf numFmtId="41" fontId="51" fillId="4" borderId="9" xfId="2" applyFont="1" applyFill="1" applyBorder="1" applyAlignment="1">
      <alignment horizontal="center" vertical="center" shrinkToFit="1"/>
    </xf>
    <xf numFmtId="185" fontId="51" fillId="4" borderId="9" xfId="2" applyNumberFormat="1" applyFont="1" applyFill="1" applyBorder="1" applyAlignment="1">
      <alignment horizontal="center" vertical="center" shrinkToFit="1"/>
    </xf>
    <xf numFmtId="41" fontId="51" fillId="4" borderId="9" xfId="2" applyNumberFormat="1" applyFont="1" applyFill="1" applyBorder="1" applyAlignment="1">
      <alignment horizontal="center" vertical="center" shrinkToFit="1"/>
    </xf>
    <xf numFmtId="0" fontId="51" fillId="4" borderId="163" xfId="3" applyFont="1" applyFill="1" applyBorder="1">
      <alignment vertical="center"/>
    </xf>
    <xf numFmtId="0" fontId="8" fillId="0" borderId="0" xfId="3" applyFont="1">
      <alignment vertical="center"/>
    </xf>
    <xf numFmtId="0" fontId="33" fillId="0" borderId="12" xfId="3" applyFont="1" applyFill="1" applyBorder="1" applyAlignment="1">
      <alignment horizontal="center" vertical="center" shrinkToFit="1"/>
    </xf>
    <xf numFmtId="0" fontId="33" fillId="0" borderId="13" xfId="3" applyFont="1" applyFill="1" applyBorder="1" applyAlignment="1">
      <alignment horizontal="center" vertical="center" shrinkToFit="1"/>
    </xf>
    <xf numFmtId="41" fontId="33" fillId="0" borderId="13" xfId="2" applyFont="1" applyFill="1" applyBorder="1" applyAlignment="1">
      <alignment horizontal="center" vertical="center" shrinkToFit="1"/>
    </xf>
    <xf numFmtId="185" fontId="33" fillId="0" borderId="13" xfId="2" applyNumberFormat="1" applyFont="1" applyFill="1" applyBorder="1" applyAlignment="1">
      <alignment horizontal="center" vertical="center" shrinkToFit="1"/>
    </xf>
    <xf numFmtId="0" fontId="33" fillId="0" borderId="1" xfId="3" applyFont="1" applyFill="1" applyBorder="1" applyAlignment="1">
      <alignment horizontal="left" vertical="center" shrinkToFit="1"/>
    </xf>
    <xf numFmtId="0" fontId="33" fillId="0" borderId="1" xfId="3" applyFont="1" applyFill="1" applyBorder="1" applyAlignment="1">
      <alignment horizontal="center" vertical="center" shrinkToFit="1"/>
    </xf>
    <xf numFmtId="0" fontId="95" fillId="0" borderId="1" xfId="3" applyFont="1" applyFill="1" applyBorder="1" applyAlignment="1">
      <alignment horizontal="center" vertical="center" shrinkToFit="1"/>
    </xf>
    <xf numFmtId="41" fontId="33" fillId="0" borderId="1" xfId="2" applyFont="1" applyFill="1" applyBorder="1" applyAlignment="1">
      <alignment horizontal="center" vertical="center" shrinkToFit="1"/>
    </xf>
    <xf numFmtId="185" fontId="33" fillId="0" borderId="1" xfId="2" applyNumberFormat="1" applyFont="1" applyFill="1" applyBorder="1" applyAlignment="1">
      <alignment horizontal="center" vertical="center" shrinkToFit="1"/>
    </xf>
    <xf numFmtId="41" fontId="26" fillId="0" borderId="1" xfId="2" applyNumberFormat="1" applyFont="1" applyFill="1" applyBorder="1" applyAlignment="1">
      <alignment horizontal="center" vertical="center" shrinkToFit="1"/>
    </xf>
    <xf numFmtId="41" fontId="33" fillId="0" borderId="1" xfId="2" applyNumberFormat="1" applyFont="1" applyFill="1" applyBorder="1" applyAlignment="1">
      <alignment horizontal="center" vertical="center" shrinkToFit="1"/>
    </xf>
    <xf numFmtId="43" fontId="9" fillId="0" borderId="0" xfId="3" applyNumberFormat="1">
      <alignment vertical="center"/>
    </xf>
    <xf numFmtId="185" fontId="9" fillId="0" borderId="0" xfId="3" applyNumberFormat="1">
      <alignment vertical="center"/>
    </xf>
    <xf numFmtId="41" fontId="33" fillId="0" borderId="33" xfId="2" applyFont="1" applyFill="1" applyBorder="1" applyAlignment="1">
      <alignment horizontal="center" vertical="center" shrinkToFit="1"/>
    </xf>
    <xf numFmtId="41" fontId="33" fillId="0" borderId="34" xfId="2" applyNumberFormat="1" applyFont="1" applyFill="1" applyBorder="1" applyAlignment="1">
      <alignment horizontal="center" vertical="center" shrinkToFit="1"/>
    </xf>
    <xf numFmtId="0" fontId="51" fillId="0" borderId="170" xfId="3" applyFont="1" applyFill="1" applyBorder="1">
      <alignment vertical="center"/>
    </xf>
    <xf numFmtId="0" fontId="33" fillId="0" borderId="29" xfId="3" applyFont="1" applyFill="1" applyBorder="1" applyAlignment="1">
      <alignment horizontal="left" vertical="center" shrinkToFit="1"/>
    </xf>
    <xf numFmtId="0" fontId="33" fillId="0" borderId="28" xfId="3" applyFont="1" applyFill="1" applyBorder="1" applyAlignment="1">
      <alignment horizontal="center" vertical="center" shrinkToFit="1"/>
    </xf>
    <xf numFmtId="41" fontId="33" fillId="0" borderId="29" xfId="2" applyFont="1" applyFill="1" applyBorder="1" applyAlignment="1">
      <alignment horizontal="center" vertical="center" shrinkToFit="1"/>
    </xf>
    <xf numFmtId="41" fontId="26" fillId="0" borderId="29" xfId="2" applyNumberFormat="1" applyFont="1" applyFill="1" applyBorder="1" applyAlignment="1">
      <alignment horizontal="center" vertical="center" shrinkToFit="1"/>
    </xf>
    <xf numFmtId="41" fontId="33" fillId="0" borderId="29" xfId="2" applyNumberFormat="1" applyFont="1" applyFill="1" applyBorder="1" applyAlignment="1">
      <alignment horizontal="center" vertical="center" shrinkToFit="1"/>
    </xf>
    <xf numFmtId="41" fontId="33" fillId="0" borderId="30" xfId="2" applyNumberFormat="1" applyFont="1" applyFill="1" applyBorder="1" applyAlignment="1">
      <alignment horizontal="center" vertical="center" shrinkToFit="1"/>
    </xf>
    <xf numFmtId="0" fontId="51" fillId="0" borderId="26" xfId="3" applyFont="1" applyFill="1" applyBorder="1">
      <alignment vertical="center"/>
    </xf>
    <xf numFmtId="41" fontId="26" fillId="0" borderId="171" xfId="2" applyNumberFormat="1" applyFont="1" applyFill="1" applyBorder="1" applyAlignment="1">
      <alignment horizontal="center" vertical="center" shrinkToFit="1"/>
    </xf>
    <xf numFmtId="41" fontId="33" fillId="0" borderId="171" xfId="2" applyNumberFormat="1" applyFont="1" applyFill="1" applyBorder="1" applyAlignment="1">
      <alignment horizontal="center" vertical="center" shrinkToFit="1"/>
    </xf>
    <xf numFmtId="41" fontId="33" fillId="0" borderId="172" xfId="2" applyNumberFormat="1" applyFont="1" applyFill="1" applyBorder="1" applyAlignment="1">
      <alignment horizontal="center" vertical="center" shrinkToFit="1"/>
    </xf>
    <xf numFmtId="0" fontId="51" fillId="0" borderId="173" xfId="3" applyFont="1" applyFill="1" applyBorder="1">
      <alignment vertical="center"/>
    </xf>
    <xf numFmtId="0" fontId="12" fillId="0" borderId="0" xfId="3" applyFont="1" applyFill="1" applyBorder="1" applyAlignment="1">
      <alignment horizontal="center" vertical="center" shrinkToFit="1"/>
    </xf>
    <xf numFmtId="0" fontId="12" fillId="0" borderId="0" xfId="3" applyFont="1" applyFill="1" applyBorder="1" applyAlignment="1">
      <alignment vertical="center" shrinkToFit="1"/>
    </xf>
    <xf numFmtId="41" fontId="12" fillId="0" borderId="0" xfId="2" applyFont="1" applyFill="1" applyBorder="1" applyAlignment="1">
      <alignment horizontal="center" vertical="center" shrinkToFit="1"/>
    </xf>
    <xf numFmtId="185" fontId="12" fillId="0" borderId="0" xfId="2" applyNumberFormat="1" applyFont="1" applyFill="1" applyBorder="1" applyAlignment="1">
      <alignment horizontal="center" vertical="center" shrinkToFit="1"/>
    </xf>
    <xf numFmtId="0" fontId="10" fillId="0" borderId="0" xfId="3" applyFont="1" applyFill="1" applyBorder="1">
      <alignment vertical="center"/>
    </xf>
    <xf numFmtId="0" fontId="72" fillId="0" borderId="0" xfId="3" applyFont="1" applyFill="1" applyBorder="1" applyAlignment="1">
      <alignment horizontal="left" vertical="center"/>
    </xf>
    <xf numFmtId="0" fontId="26" fillId="0" borderId="0" xfId="3" applyFont="1" applyBorder="1" applyAlignment="1">
      <alignment horizontal="left" vertical="center"/>
    </xf>
    <xf numFmtId="41" fontId="26" fillId="0" borderId="0" xfId="2" applyFont="1" applyBorder="1" applyAlignment="1">
      <alignment horizontal="left" vertical="center"/>
    </xf>
    <xf numFmtId="41" fontId="3" fillId="0" borderId="0" xfId="2" applyFont="1" applyFill="1" applyBorder="1" applyAlignment="1">
      <alignment horizontal="left" vertical="center" shrinkToFit="1"/>
    </xf>
    <xf numFmtId="0" fontId="3" fillId="0" borderId="0" xfId="3" applyFont="1" applyFill="1" applyBorder="1" applyAlignment="1">
      <alignment horizontal="left" vertical="center"/>
    </xf>
    <xf numFmtId="0" fontId="96" fillId="10" borderId="0" xfId="3" applyFont="1" applyFill="1" applyBorder="1" applyAlignment="1">
      <alignment horizontal="left" vertical="center"/>
    </xf>
    <xf numFmtId="0" fontId="97" fillId="10" borderId="0" xfId="3" applyFont="1" applyFill="1" applyBorder="1" applyAlignment="1">
      <alignment horizontal="left" vertical="center"/>
    </xf>
    <xf numFmtId="0" fontId="26" fillId="10" borderId="0" xfId="3" applyFont="1" applyFill="1" applyAlignment="1">
      <alignment horizontal="left" vertical="center"/>
    </xf>
    <xf numFmtId="0" fontId="26" fillId="0" borderId="0" xfId="3" applyFont="1" applyAlignment="1">
      <alignment horizontal="left" vertical="center"/>
    </xf>
    <xf numFmtId="41" fontId="26" fillId="0" borderId="0" xfId="2" applyFont="1" applyAlignment="1">
      <alignment horizontal="left" vertical="center"/>
    </xf>
    <xf numFmtId="0" fontId="72" fillId="0" borderId="0" xfId="3" applyFont="1" applyAlignment="1">
      <alignment vertical="center"/>
    </xf>
    <xf numFmtId="0" fontId="51" fillId="0" borderId="177" xfId="3" applyFont="1" applyFill="1" applyBorder="1" applyAlignment="1">
      <alignment horizontal="center" vertical="center"/>
    </xf>
    <xf numFmtId="41" fontId="58" fillId="0" borderId="29" xfId="2" applyFont="1" applyFill="1" applyBorder="1" applyAlignment="1">
      <alignment horizontal="center" vertical="center" shrinkToFit="1"/>
    </xf>
    <xf numFmtId="186" fontId="58" fillId="0" borderId="13" xfId="2" applyNumberFormat="1" applyFont="1" applyFill="1" applyBorder="1" applyAlignment="1">
      <alignment horizontal="center" vertical="center" shrinkToFit="1"/>
    </xf>
    <xf numFmtId="0" fontId="49" fillId="0" borderId="13" xfId="3" applyFont="1" applyFill="1" applyBorder="1" applyAlignment="1">
      <alignment horizontal="center" vertical="center" shrinkToFit="1"/>
    </xf>
    <xf numFmtId="186" fontId="26" fillId="0" borderId="13" xfId="2" applyNumberFormat="1" applyFont="1" applyFill="1" applyBorder="1" applyAlignment="1">
      <alignment horizontal="center" vertical="center" shrinkToFit="1"/>
    </xf>
    <xf numFmtId="41" fontId="98" fillId="0" borderId="13" xfId="2" applyFont="1" applyFill="1" applyBorder="1" applyAlignment="1">
      <alignment horizontal="center" vertical="center" shrinkToFit="1"/>
    </xf>
    <xf numFmtId="0" fontId="98" fillId="0" borderId="13" xfId="3" applyFont="1" applyFill="1" applyBorder="1" applyAlignment="1">
      <alignment horizontal="center" vertical="center" shrinkToFit="1"/>
    </xf>
    <xf numFmtId="0" fontId="98" fillId="0" borderId="54" xfId="3" applyFont="1" applyFill="1" applyBorder="1" applyAlignment="1">
      <alignment horizontal="center" vertical="center" shrinkToFit="1"/>
    </xf>
    <xf numFmtId="0" fontId="98" fillId="0" borderId="154" xfId="3" applyFont="1" applyFill="1" applyBorder="1" applyAlignment="1">
      <alignment horizontal="center" vertical="center" shrinkToFit="1"/>
    </xf>
    <xf numFmtId="0" fontId="99" fillId="0" borderId="151" xfId="3" applyFont="1" applyFill="1" applyBorder="1" applyAlignment="1">
      <alignment horizontal="center" vertical="center" shrinkToFit="1"/>
    </xf>
    <xf numFmtId="0" fontId="51" fillId="0" borderId="180" xfId="3" applyFont="1" applyFill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wrapText="1" shrinkToFit="1"/>
    </xf>
    <xf numFmtId="0" fontId="3" fillId="0" borderId="0" xfId="3" applyFont="1" applyFill="1" applyBorder="1" applyAlignment="1">
      <alignment horizontal="center" vertical="center"/>
    </xf>
    <xf numFmtId="0" fontId="10" fillId="0" borderId="27" xfId="3" applyFont="1" applyBorder="1" applyAlignment="1">
      <alignment horizontal="center" vertical="center" shrinkToFit="1"/>
    </xf>
    <xf numFmtId="0" fontId="11" fillId="4" borderId="188" xfId="3" applyFont="1" applyFill="1" applyBorder="1" applyAlignment="1">
      <alignment horizontal="center" vertical="center" shrinkToFit="1"/>
    </xf>
    <xf numFmtId="0" fontId="85" fillId="4" borderId="16" xfId="3" applyFont="1" applyFill="1" applyBorder="1" applyAlignment="1">
      <alignment horizontal="center" vertical="center" shrinkToFit="1"/>
    </xf>
    <xf numFmtId="0" fontId="11" fillId="4" borderId="16" xfId="3" applyFont="1" applyFill="1" applyBorder="1" applyAlignment="1">
      <alignment horizontal="center" vertical="center" shrinkToFit="1"/>
    </xf>
    <xf numFmtId="0" fontId="11" fillId="4" borderId="93" xfId="3" applyFont="1" applyFill="1" applyBorder="1" applyAlignment="1">
      <alignment horizontal="center" vertical="center" shrinkToFit="1"/>
    </xf>
    <xf numFmtId="0" fontId="10" fillId="4" borderId="47" xfId="3" applyFont="1" applyFill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42" fillId="0" borderId="0" xfId="3" applyFont="1" applyAlignment="1">
      <alignment horizontal="center" vertical="center" wrapText="1" shrinkToFit="1"/>
    </xf>
    <xf numFmtId="0" fontId="9" fillId="4" borderId="27" xfId="3" applyFill="1" applyBorder="1" applyAlignment="1">
      <alignment vertical="center" shrinkToFit="1"/>
    </xf>
    <xf numFmtId="0" fontId="9" fillId="4" borderId="32" xfId="3" applyFill="1" applyBorder="1" applyAlignment="1">
      <alignment horizontal="center" vertical="center" shrinkToFit="1"/>
    </xf>
    <xf numFmtId="0" fontId="9" fillId="4" borderId="31" xfId="3" applyFill="1" applyBorder="1" applyAlignment="1">
      <alignment vertical="center" shrinkToFit="1"/>
    </xf>
    <xf numFmtId="0" fontId="9" fillId="4" borderId="0" xfId="3" applyFill="1" applyAlignment="1">
      <alignment vertical="center" shrinkToFit="1"/>
    </xf>
    <xf numFmtId="0" fontId="9" fillId="4" borderId="35" xfId="3" applyFill="1" applyBorder="1" applyAlignment="1">
      <alignment vertical="center" shrinkToFit="1"/>
    </xf>
    <xf numFmtId="0" fontId="9" fillId="4" borderId="36" xfId="3" applyFill="1" applyBorder="1" applyAlignment="1">
      <alignment horizontal="center" vertical="center" shrinkToFit="1"/>
    </xf>
    <xf numFmtId="0" fontId="9" fillId="4" borderId="37" xfId="3" applyFont="1" applyFill="1" applyBorder="1" applyAlignment="1">
      <alignment vertical="center" shrinkToFit="1"/>
    </xf>
    <xf numFmtId="0" fontId="9" fillId="4" borderId="37" xfId="3" applyFill="1" applyBorder="1" applyAlignment="1">
      <alignment horizontal="center" vertical="center" shrinkToFit="1"/>
    </xf>
    <xf numFmtId="0" fontId="9" fillId="4" borderId="39" xfId="3" applyFill="1" applyBorder="1" applyAlignment="1">
      <alignment vertical="center" shrinkToFit="1"/>
    </xf>
    <xf numFmtId="0" fontId="9" fillId="4" borderId="0" xfId="3" applyFill="1" applyBorder="1" applyAlignment="1">
      <alignment vertical="center" shrinkToFit="1"/>
    </xf>
    <xf numFmtId="0" fontId="9" fillId="4" borderId="0" xfId="3" applyFill="1" applyBorder="1" applyAlignment="1">
      <alignment horizontal="center" vertical="center" shrinkToFit="1"/>
    </xf>
    <xf numFmtId="0" fontId="9" fillId="4" borderId="0" xfId="3" applyFont="1" applyFill="1" applyBorder="1" applyAlignment="1">
      <alignment vertical="center" shrinkToFit="1"/>
    </xf>
    <xf numFmtId="41" fontId="9" fillId="4" borderId="0" xfId="2" applyFont="1" applyFill="1" applyBorder="1" applyAlignment="1">
      <alignment horizontal="center" vertical="center" shrinkToFit="1"/>
    </xf>
    <xf numFmtId="0" fontId="101" fillId="0" borderId="0" xfId="3" applyFont="1" applyFill="1" applyBorder="1" applyAlignment="1">
      <alignment vertical="center"/>
    </xf>
    <xf numFmtId="0" fontId="9" fillId="0" borderId="0" xfId="3" applyBorder="1" applyAlignment="1">
      <alignment horizontal="center" vertical="center" shrinkToFit="1"/>
    </xf>
    <xf numFmtId="41" fontId="9" fillId="0" borderId="0" xfId="2" applyFont="1" applyBorder="1" applyAlignment="1">
      <alignment horizontal="center" vertical="center" shrinkToFit="1"/>
    </xf>
    <xf numFmtId="0" fontId="49" fillId="0" borderId="0" xfId="3" applyFont="1" applyFill="1" applyBorder="1" applyAlignment="1">
      <alignment vertical="center"/>
    </xf>
    <xf numFmtId="0" fontId="12" fillId="4" borderId="28" xfId="3" applyFont="1" applyFill="1" applyBorder="1" applyAlignment="1">
      <alignment horizontal="center" vertical="center" shrinkToFit="1"/>
    </xf>
    <xf numFmtId="0" fontId="71" fillId="4" borderId="13" xfId="3" applyFont="1" applyFill="1" applyBorder="1" applyAlignment="1">
      <alignment vertical="center" shrinkToFit="1"/>
    </xf>
    <xf numFmtId="0" fontId="12" fillId="4" borderId="13" xfId="3" applyFont="1" applyFill="1" applyBorder="1" applyAlignment="1">
      <alignment horizontal="center" vertical="center" shrinkToFit="1"/>
    </xf>
    <xf numFmtId="41" fontId="12" fillId="4" borderId="13" xfId="2" applyFont="1" applyFill="1" applyBorder="1" applyAlignment="1">
      <alignment horizontal="center" vertical="center" shrinkToFit="1"/>
    </xf>
    <xf numFmtId="41" fontId="12" fillId="4" borderId="29" xfId="2" applyFont="1" applyFill="1" applyBorder="1" applyAlignment="1">
      <alignment horizontal="center" vertical="center" shrinkToFit="1"/>
    </xf>
    <xf numFmtId="187" fontId="12" fillId="4" borderId="160" xfId="3" applyNumberFormat="1" applyFont="1" applyFill="1" applyBorder="1" applyAlignment="1">
      <alignment horizontal="center" vertical="center" shrinkToFit="1"/>
    </xf>
    <xf numFmtId="41" fontId="9" fillId="4" borderId="38" xfId="2" applyFont="1" applyFill="1" applyBorder="1" applyAlignment="1">
      <alignment horizontal="center" vertical="center" shrinkToFit="1"/>
    </xf>
    <xf numFmtId="187" fontId="9" fillId="4" borderId="197" xfId="3" applyNumberFormat="1" applyFont="1" applyFill="1" applyBorder="1" applyAlignment="1">
      <alignment horizontal="center" vertical="center" shrinkToFit="1"/>
    </xf>
    <xf numFmtId="0" fontId="3" fillId="0" borderId="6" xfId="3" applyFont="1" applyFill="1" applyBorder="1" applyAlignment="1">
      <alignment horizontal="center" vertical="center" shrinkToFit="1"/>
    </xf>
    <xf numFmtId="0" fontId="12" fillId="4" borderId="18" xfId="3" applyFont="1" applyFill="1" applyBorder="1" applyAlignment="1">
      <alignment horizontal="center" vertical="center" shrinkToFit="1"/>
    </xf>
    <xf numFmtId="41" fontId="12" fillId="4" borderId="18" xfId="2" applyFont="1" applyFill="1" applyBorder="1" applyAlignment="1">
      <alignment horizontal="center" vertical="center" shrinkToFit="1"/>
    </xf>
    <xf numFmtId="41" fontId="12" fillId="4" borderId="4" xfId="2" applyFont="1" applyFill="1" applyBorder="1" applyAlignment="1">
      <alignment horizontal="center" vertical="center" shrinkToFit="1"/>
    </xf>
    <xf numFmtId="187" fontId="12" fillId="4" borderId="191" xfId="3" applyNumberFormat="1" applyFont="1" applyFill="1" applyBorder="1" applyAlignment="1">
      <alignment horizontal="center" vertical="center" shrinkToFit="1"/>
    </xf>
    <xf numFmtId="0" fontId="12" fillId="4" borderId="6" xfId="3" applyFont="1" applyFill="1" applyBorder="1" applyAlignment="1">
      <alignment horizontal="center" vertical="center" shrinkToFit="1"/>
    </xf>
    <xf numFmtId="0" fontId="33" fillId="4" borderId="18" xfId="3" applyFont="1" applyFill="1" applyBorder="1" applyAlignment="1">
      <alignment vertical="center" shrinkToFit="1"/>
    </xf>
    <xf numFmtId="41" fontId="9" fillId="4" borderId="29" xfId="2" applyFont="1" applyFill="1" applyBorder="1" applyAlignment="1">
      <alignment horizontal="center" vertical="center" shrinkToFit="1"/>
    </xf>
    <xf numFmtId="41" fontId="9" fillId="4" borderId="93" xfId="2" applyFont="1" applyFill="1" applyBorder="1" applyAlignment="1">
      <alignment horizontal="center" vertical="center" shrinkToFit="1"/>
    </xf>
    <xf numFmtId="0" fontId="10" fillId="4" borderId="67" xfId="3" applyFont="1" applyFill="1" applyBorder="1" applyAlignment="1">
      <alignment vertical="center" shrinkToFit="1"/>
    </xf>
    <xf numFmtId="0" fontId="33" fillId="4" borderId="29" xfId="3" applyFont="1" applyFill="1" applyBorder="1" applyAlignment="1">
      <alignment vertical="center" shrinkToFit="1"/>
    </xf>
    <xf numFmtId="0" fontId="9" fillId="4" borderId="12" xfId="3" applyFont="1" applyFill="1" applyBorder="1" applyAlignment="1">
      <alignment horizontal="center" vertical="center" shrinkToFit="1"/>
    </xf>
    <xf numFmtId="0" fontId="9" fillId="4" borderId="13" xfId="3" applyFont="1" applyFill="1" applyBorder="1" applyAlignment="1">
      <alignment vertical="center" shrinkToFit="1"/>
    </xf>
    <xf numFmtId="0" fontId="9" fillId="4" borderId="13" xfId="3" applyFill="1" applyBorder="1" applyAlignment="1">
      <alignment horizontal="center" vertical="center" shrinkToFit="1"/>
    </xf>
    <xf numFmtId="188" fontId="14" fillId="4" borderId="160" xfId="3" applyNumberFormat="1" applyFont="1" applyFill="1" applyBorder="1" applyAlignment="1">
      <alignment horizontal="center" vertical="center" shrinkToFit="1"/>
    </xf>
    <xf numFmtId="177" fontId="14" fillId="4" borderId="78" xfId="2" applyNumberFormat="1" applyFont="1" applyFill="1" applyBorder="1" applyAlignment="1">
      <alignment horizontal="center" vertical="center" shrinkToFit="1"/>
    </xf>
    <xf numFmtId="183" fontId="14" fillId="4" borderId="78" xfId="2" applyNumberFormat="1" applyFont="1" applyFill="1" applyBorder="1" applyAlignment="1">
      <alignment horizontal="center" vertical="center" shrinkToFit="1"/>
    </xf>
    <xf numFmtId="183" fontId="14" fillId="4" borderId="196" xfId="2" applyNumberFormat="1" applyFont="1" applyFill="1" applyBorder="1" applyAlignment="1">
      <alignment horizontal="center" vertical="center" shrinkToFit="1"/>
    </xf>
    <xf numFmtId="0" fontId="10" fillId="4" borderId="200" xfId="3" applyFont="1" applyFill="1" applyBorder="1" applyAlignment="1">
      <alignment horizontal="center" vertical="center" shrinkToFit="1"/>
    </xf>
    <xf numFmtId="0" fontId="33" fillId="4" borderId="93" xfId="3" applyFont="1" applyFill="1" applyBorder="1" applyAlignment="1">
      <alignment vertical="center" shrinkToFit="1"/>
    </xf>
    <xf numFmtId="0" fontId="9" fillId="4" borderId="35" xfId="3" applyFont="1" applyFill="1" applyBorder="1" applyAlignment="1">
      <alignment horizontal="center" vertical="center" shrinkToFit="1"/>
    </xf>
    <xf numFmtId="188" fontId="9" fillId="4" borderId="197" xfId="3" applyNumberFormat="1" applyFont="1" applyFill="1" applyBorder="1" applyAlignment="1">
      <alignment horizontal="center" vertical="center" shrinkToFit="1"/>
    </xf>
    <xf numFmtId="177" fontId="9" fillId="4" borderId="198" xfId="2" applyNumberFormat="1" applyFont="1" applyFill="1" applyBorder="1" applyAlignment="1">
      <alignment horizontal="center" vertical="center" shrinkToFit="1"/>
    </xf>
    <xf numFmtId="183" fontId="9" fillId="4" borderId="198" xfId="2" applyNumberFormat="1" applyFont="1" applyFill="1" applyBorder="1" applyAlignment="1">
      <alignment horizontal="center" vertical="center" shrinkToFit="1"/>
    </xf>
    <xf numFmtId="183" fontId="9" fillId="4" borderId="199" xfId="2" applyNumberFormat="1" applyFont="1" applyFill="1" applyBorder="1" applyAlignment="1">
      <alignment horizontal="center" vertical="center" shrinkToFit="1"/>
    </xf>
    <xf numFmtId="0" fontId="10" fillId="4" borderId="201" xfId="3" applyFont="1" applyFill="1" applyBorder="1" applyAlignment="1">
      <alignment horizontal="center" vertical="center" shrinkToFit="1"/>
    </xf>
    <xf numFmtId="0" fontId="10" fillId="4" borderId="0" xfId="3" applyFont="1" applyFill="1" applyBorder="1" applyAlignment="1">
      <alignment horizontal="center" vertical="center" shrinkToFit="1"/>
    </xf>
    <xf numFmtId="0" fontId="33" fillId="0" borderId="0" xfId="3" applyFont="1" applyBorder="1" applyAlignment="1">
      <alignment horizontal="center" vertical="center" shrinkToFit="1"/>
    </xf>
    <xf numFmtId="0" fontId="10" fillId="0" borderId="0" xfId="3" applyFont="1" applyFill="1" applyAlignment="1">
      <alignment horizontal="center" vertical="center" shrinkToFit="1"/>
    </xf>
    <xf numFmtId="0" fontId="26" fillId="0" borderId="0" xfId="3" applyFont="1" applyAlignment="1">
      <alignment vertical="center" shrinkToFit="1"/>
    </xf>
    <xf numFmtId="0" fontId="9" fillId="0" borderId="0" xfId="3" applyFill="1" applyAlignment="1">
      <alignment vertical="center" shrinkToFit="1"/>
    </xf>
    <xf numFmtId="0" fontId="26" fillId="0" borderId="0" xfId="3" applyFont="1" applyAlignment="1">
      <alignment horizontal="center" vertical="center"/>
    </xf>
    <xf numFmtId="0" fontId="33" fillId="0" borderId="0" xfId="3" applyFont="1" applyAlignment="1">
      <alignment vertical="center" shrinkToFit="1"/>
    </xf>
    <xf numFmtId="0" fontId="26" fillId="0" borderId="0" xfId="3" applyFont="1" applyAlignment="1">
      <alignment horizontal="center" vertical="center" shrinkToFit="1"/>
    </xf>
    <xf numFmtId="0" fontId="33" fillId="13" borderId="141" xfId="3" applyFont="1" applyFill="1" applyBorder="1" applyAlignment="1">
      <alignment horizontal="center" vertical="center" shrinkToFit="1"/>
    </xf>
    <xf numFmtId="0" fontId="33" fillId="13" borderId="142" xfId="3" applyFont="1" applyFill="1" applyBorder="1" applyAlignment="1">
      <alignment horizontal="center" vertical="center" wrapText="1" shrinkToFit="1"/>
    </xf>
    <xf numFmtId="0" fontId="33" fillId="0" borderId="0" xfId="3" applyFont="1" applyAlignment="1">
      <alignment vertical="center"/>
    </xf>
    <xf numFmtId="0" fontId="26" fillId="0" borderId="12" xfId="3" applyFont="1" applyBorder="1" applyAlignment="1">
      <alignment horizontal="center" vertical="center" shrinkToFit="1"/>
    </xf>
    <xf numFmtId="0" fontId="26" fillId="0" borderId="13" xfId="3" applyFont="1" applyBorder="1" applyAlignment="1">
      <alignment horizontal="center" vertical="center" shrinkToFit="1"/>
    </xf>
    <xf numFmtId="0" fontId="26" fillId="0" borderId="35" xfId="3" applyFont="1" applyBorder="1" applyAlignment="1">
      <alignment horizontal="center" vertical="center" shrinkToFit="1"/>
    </xf>
    <xf numFmtId="0" fontId="26" fillId="0" borderId="37" xfId="3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1" fontId="26" fillId="0" borderId="0" xfId="0" applyNumberFormat="1" applyFont="1" applyAlignment="1">
      <alignment horizontal="center" vertical="center"/>
    </xf>
    <xf numFmtId="41" fontId="26" fillId="0" borderId="0" xfId="1" applyNumberFormat="1" applyFont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3" fillId="0" borderId="43" xfId="3" applyFont="1" applyBorder="1" applyAlignment="1">
      <alignment horizontal="center" vertical="center" shrinkToFit="1"/>
    </xf>
    <xf numFmtId="41" fontId="10" fillId="4" borderId="54" xfId="2" applyFont="1" applyFill="1" applyBorder="1" applyAlignment="1">
      <alignment horizontal="center" vertical="center" shrinkToFit="1"/>
    </xf>
    <xf numFmtId="41" fontId="10" fillId="4" borderId="151" xfId="2" applyFont="1" applyFill="1" applyBorder="1" applyAlignment="1">
      <alignment horizontal="center" vertical="center" shrinkToFit="1"/>
    </xf>
    <xf numFmtId="41" fontId="10" fillId="4" borderId="32" xfId="3" applyNumberFormat="1" applyFont="1" applyFill="1" applyBorder="1" applyAlignment="1">
      <alignment horizontal="center" vertical="center" shrinkToFit="1"/>
    </xf>
    <xf numFmtId="0" fontId="9" fillId="0" borderId="15" xfId="3" applyBorder="1" applyAlignment="1">
      <alignment vertical="center" shrinkToFit="1"/>
    </xf>
    <xf numFmtId="0" fontId="9" fillId="0" borderId="157" xfId="3" applyBorder="1" applyAlignment="1">
      <alignment vertical="center" shrinkToFit="1"/>
    </xf>
    <xf numFmtId="0" fontId="9" fillId="0" borderId="158" xfId="3" applyBorder="1" applyAlignment="1">
      <alignment vertical="center" shrinkToFit="1"/>
    </xf>
    <xf numFmtId="0" fontId="9" fillId="0" borderId="158" xfId="3" applyBorder="1" applyAlignment="1">
      <alignment horizontal="center" vertical="center" shrinkToFit="1"/>
    </xf>
    <xf numFmtId="0" fontId="9" fillId="0" borderId="12" xfId="3" applyFill="1" applyBorder="1" applyAlignment="1">
      <alignment vertical="center" shrinkToFit="1"/>
    </xf>
    <xf numFmtId="0" fontId="9" fillId="0" borderId="13" xfId="3" applyFill="1" applyBorder="1" applyAlignment="1">
      <alignment vertical="center" shrinkToFit="1"/>
    </xf>
    <xf numFmtId="0" fontId="9" fillId="0" borderId="13" xfId="3" applyFill="1" applyBorder="1" applyAlignment="1">
      <alignment horizontal="center" vertical="center" shrinkToFit="1"/>
    </xf>
    <xf numFmtId="0" fontId="9" fillId="0" borderId="27" xfId="3" applyFill="1" applyBorder="1" applyAlignment="1">
      <alignment vertical="center" shrinkToFit="1"/>
    </xf>
    <xf numFmtId="0" fontId="3" fillId="0" borderId="205" xfId="3" applyFont="1" applyFill="1" applyBorder="1" applyAlignment="1">
      <alignment horizontal="center" vertical="center" shrinkToFit="1"/>
    </xf>
    <xf numFmtId="0" fontId="9" fillId="0" borderId="48" xfId="3" applyBorder="1" applyAlignment="1">
      <alignment vertical="center" shrinkToFit="1"/>
    </xf>
    <xf numFmtId="0" fontId="9" fillId="0" borderId="55" xfId="3" applyBorder="1" applyAlignment="1">
      <alignment vertical="center" shrinkToFit="1"/>
    </xf>
    <xf numFmtId="41" fontId="10" fillId="4" borderId="36" xfId="3" applyNumberFormat="1" applyFont="1" applyFill="1" applyBorder="1" applyAlignment="1">
      <alignment horizontal="center" vertical="center" shrinkToFit="1"/>
    </xf>
    <xf numFmtId="0" fontId="3" fillId="0" borderId="208" xfId="3" applyFont="1" applyFill="1" applyBorder="1" applyAlignment="1">
      <alignment horizontal="center" vertical="center" shrinkToFit="1"/>
    </xf>
    <xf numFmtId="0" fontId="9" fillId="0" borderId="0" xfId="3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41" fontId="0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9" fillId="0" borderId="27" xfId="2" applyNumberFormat="1" applyFont="1" applyBorder="1" applyAlignment="1">
      <alignment horizontal="center" vertical="center"/>
    </xf>
    <xf numFmtId="0" fontId="9" fillId="0" borderId="35" xfId="2" applyNumberFormat="1" applyFont="1" applyBorder="1" applyAlignment="1">
      <alignment horizontal="center" vertical="center"/>
    </xf>
    <xf numFmtId="41" fontId="3" fillId="0" borderId="11" xfId="2" applyFont="1" applyBorder="1" applyAlignment="1">
      <alignment horizontal="center" vertical="center" wrapText="1" shrinkToFit="1"/>
    </xf>
    <xf numFmtId="41" fontId="10" fillId="4" borderId="14" xfId="2" applyFont="1" applyFill="1" applyBorder="1" applyAlignment="1">
      <alignment horizontal="center" vertical="center" shrinkToFit="1"/>
    </xf>
    <xf numFmtId="41" fontId="9" fillId="0" borderId="52" xfId="2" applyFont="1" applyBorder="1" applyAlignment="1">
      <alignment vertical="center" shrinkToFit="1"/>
    </xf>
    <xf numFmtId="41" fontId="9" fillId="0" borderId="53" xfId="2" applyFont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41" fontId="3" fillId="0" borderId="10" xfId="2" applyFont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41" fontId="9" fillId="0" borderId="1" xfId="2" applyFont="1" applyBorder="1" applyAlignment="1">
      <alignment horizontal="center" vertical="center" shrinkToFit="1"/>
    </xf>
    <xf numFmtId="0" fontId="3" fillId="6" borderId="10" xfId="3" applyFont="1" applyFill="1" applyBorder="1" applyAlignment="1">
      <alignment horizontal="center" vertical="center" shrinkToFit="1"/>
    </xf>
    <xf numFmtId="0" fontId="9" fillId="0" borderId="27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shrinkToFit="1"/>
    </xf>
    <xf numFmtId="0" fontId="3" fillId="0" borderId="1" xfId="3" applyFont="1" applyBorder="1" applyAlignment="1">
      <alignment horizontal="center" vertical="center" shrinkToFit="1"/>
    </xf>
    <xf numFmtId="0" fontId="3" fillId="3" borderId="13" xfId="3" applyFont="1" applyFill="1" applyBorder="1" applyAlignment="1">
      <alignment horizontal="center" vertical="center" wrapText="1"/>
    </xf>
    <xf numFmtId="41" fontId="9" fillId="0" borderId="0" xfId="2" applyFont="1" applyAlignment="1">
      <alignment horizontal="right" vertical="center"/>
    </xf>
    <xf numFmtId="0" fontId="49" fillId="0" borderId="0" xfId="19" applyFont="1" applyAlignment="1">
      <alignment horizontal="left" vertical="center"/>
    </xf>
    <xf numFmtId="0" fontId="26" fillId="9" borderId="37" xfId="19" applyNumberFormat="1" applyFont="1" applyFill="1" applyBorder="1" applyAlignment="1">
      <alignment horizontal="center" vertical="center" shrinkToFit="1"/>
    </xf>
    <xf numFmtId="0" fontId="49" fillId="4" borderId="1" xfId="29" applyFont="1" applyFill="1" applyBorder="1" applyAlignment="1">
      <alignment horizontal="center" vertical="center"/>
    </xf>
    <xf numFmtId="0" fontId="49" fillId="4" borderId="1" xfId="29" applyFont="1" applyFill="1" applyBorder="1" applyAlignment="1">
      <alignment horizontal="center" vertical="center" wrapText="1"/>
    </xf>
    <xf numFmtId="41" fontId="49" fillId="4" borderId="1" xfId="1" applyFont="1" applyFill="1" applyBorder="1" applyAlignment="1">
      <alignment horizontal="center" vertical="center" wrapText="1"/>
    </xf>
    <xf numFmtId="0" fontId="3" fillId="12" borderId="18" xfId="3" applyNumberFormat="1" applyFont="1" applyFill="1" applyBorder="1" applyAlignment="1">
      <alignment horizontal="center" vertical="center" shrinkToFit="1"/>
    </xf>
    <xf numFmtId="0" fontId="3" fillId="12" borderId="165" xfId="3" applyNumberFormat="1" applyFont="1" applyFill="1" applyBorder="1" applyAlignment="1">
      <alignment horizontal="center" vertical="center" shrinkToFit="1"/>
    </xf>
    <xf numFmtId="0" fontId="18" fillId="5" borderId="33" xfId="3" applyFont="1" applyFill="1" applyBorder="1" applyAlignment="1">
      <alignment horizontal="center" vertical="center" wrapText="1" shrinkToFit="1"/>
    </xf>
    <xf numFmtId="0" fontId="26" fillId="6" borderId="37" xfId="3" applyFont="1" applyFill="1" applyBorder="1" applyAlignment="1">
      <alignment horizontal="center" vertical="center" shrinkToFit="1"/>
    </xf>
    <xf numFmtId="0" fontId="51" fillId="4" borderId="9" xfId="3" applyFont="1" applyFill="1" applyBorder="1" applyAlignment="1">
      <alignment horizontal="center" vertical="center" shrinkToFit="1"/>
    </xf>
    <xf numFmtId="0" fontId="3" fillId="0" borderId="23" xfId="3" applyFont="1" applyBorder="1" applyAlignment="1">
      <alignment horizontal="center" vertical="center" shrinkToFit="1"/>
    </xf>
    <xf numFmtId="0" fontId="84" fillId="0" borderId="0" xfId="3" applyFont="1" applyBorder="1" applyAlignment="1">
      <alignment horizontal="left" vertical="center"/>
    </xf>
    <xf numFmtId="41" fontId="3" fillId="2" borderId="10" xfId="2" applyFont="1" applyFill="1" applyBorder="1" applyAlignment="1">
      <alignment horizontal="center" vertical="center" shrinkToFit="1"/>
    </xf>
    <xf numFmtId="0" fontId="9" fillId="0" borderId="0" xfId="3" applyAlignment="1">
      <alignment horizontal="left" vertical="center"/>
    </xf>
    <xf numFmtId="0" fontId="9" fillId="0" borderId="0" xfId="3" applyAlignment="1">
      <alignment horizontal="center" vertical="center"/>
    </xf>
    <xf numFmtId="0" fontId="9" fillId="4" borderId="55" xfId="3" applyFill="1" applyBorder="1" applyAlignment="1">
      <alignment horizontal="center" vertical="center" shrinkToFit="1"/>
    </xf>
    <xf numFmtId="0" fontId="9" fillId="4" borderId="55" xfId="3" applyFont="1" applyFill="1" applyBorder="1" applyAlignment="1">
      <alignment horizontal="center" vertical="center" shrinkToFit="1"/>
    </xf>
    <xf numFmtId="0" fontId="33" fillId="4" borderId="55" xfId="3" applyFont="1" applyFill="1" applyBorder="1" applyAlignment="1">
      <alignment horizontal="left" vertical="center" shrinkToFit="1"/>
    </xf>
    <xf numFmtId="0" fontId="103" fillId="0" borderId="55" xfId="3" applyFont="1" applyFill="1" applyBorder="1" applyAlignment="1">
      <alignment horizontal="center" vertical="center" shrinkToFit="1"/>
    </xf>
    <xf numFmtId="0" fontId="11" fillId="4" borderId="151" xfId="3" applyFont="1" applyFill="1" applyBorder="1" applyAlignment="1">
      <alignment horizontal="center" vertical="center" shrinkToFit="1"/>
    </xf>
    <xf numFmtId="0" fontId="9" fillId="0" borderId="13" xfId="3" applyFont="1" applyFill="1" applyBorder="1" applyAlignment="1">
      <alignment horizontal="left" vertical="center"/>
    </xf>
    <xf numFmtId="0" fontId="9" fillId="0" borderId="44" xfId="3" applyFont="1" applyFill="1" applyBorder="1">
      <alignment vertical="center"/>
    </xf>
    <xf numFmtId="176" fontId="9" fillId="0" borderId="26" xfId="3" applyNumberFormat="1" applyFont="1" applyFill="1" applyBorder="1">
      <alignment vertical="center"/>
    </xf>
    <xf numFmtId="0" fontId="9" fillId="0" borderId="45" xfId="3" applyFont="1" applyFill="1" applyBorder="1">
      <alignment vertical="center"/>
    </xf>
    <xf numFmtId="0" fontId="9" fillId="0" borderId="13" xfId="3" applyFont="1" applyFill="1" applyBorder="1" applyAlignment="1">
      <alignment horizontal="left" vertical="center" shrinkToFit="1"/>
    </xf>
    <xf numFmtId="176" fontId="28" fillId="0" borderId="47" xfId="3" applyNumberFormat="1" applyFont="1" applyFill="1" applyBorder="1" applyAlignment="1">
      <alignment horizontal="center" vertical="center"/>
    </xf>
    <xf numFmtId="176" fontId="14" fillId="0" borderId="47" xfId="3" applyNumberFormat="1" applyFont="1" applyFill="1" applyBorder="1" applyAlignment="1">
      <alignment horizontal="center" vertical="center"/>
    </xf>
    <xf numFmtId="0" fontId="9" fillId="0" borderId="48" xfId="3" applyFont="1" applyFill="1" applyBorder="1" applyAlignment="1">
      <alignment horizontal="center" vertical="center"/>
    </xf>
    <xf numFmtId="0" fontId="9" fillId="0" borderId="37" xfId="3" applyFont="1" applyFill="1" applyBorder="1" applyAlignment="1">
      <alignment horizontal="center" vertical="center"/>
    </xf>
    <xf numFmtId="0" fontId="9" fillId="0" borderId="37" xfId="3" applyFont="1" applyFill="1" applyBorder="1" applyAlignment="1">
      <alignment horizontal="left" vertical="center" shrinkToFit="1"/>
    </xf>
    <xf numFmtId="0" fontId="9" fillId="0" borderId="49" xfId="3" applyFont="1" applyFill="1" applyBorder="1">
      <alignment vertical="center"/>
    </xf>
    <xf numFmtId="176" fontId="14" fillId="0" borderId="39" xfId="3" applyNumberFormat="1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176" fontId="9" fillId="0" borderId="37" xfId="3" applyNumberFormat="1" applyFont="1" applyFill="1" applyBorder="1">
      <alignment vertical="center"/>
    </xf>
    <xf numFmtId="41" fontId="34" fillId="6" borderId="13" xfId="2" applyFont="1" applyFill="1" applyBorder="1" applyAlignment="1">
      <alignment horizontal="center" vertical="center" wrapText="1"/>
    </xf>
    <xf numFmtId="0" fontId="9" fillId="0" borderId="55" xfId="3" applyFont="1" applyBorder="1" applyAlignment="1">
      <alignment horizontal="center" vertical="center"/>
    </xf>
    <xf numFmtId="177" fontId="9" fillId="0" borderId="37" xfId="3" applyNumberFormat="1" applyFont="1" applyBorder="1" applyAlignment="1">
      <alignment horizontal="center" vertical="center" shrinkToFit="1"/>
    </xf>
    <xf numFmtId="0" fontId="9" fillId="0" borderId="57" xfId="3" applyFont="1" applyBorder="1" applyAlignment="1">
      <alignment horizontal="center" vertical="center" shrinkToFit="1"/>
    </xf>
    <xf numFmtId="176" fontId="9" fillId="0" borderId="55" xfId="3" applyNumberFormat="1" applyFont="1" applyBorder="1">
      <alignment vertical="center"/>
    </xf>
    <xf numFmtId="0" fontId="106" fillId="0" borderId="12" xfId="3" applyFont="1" applyBorder="1" applyAlignment="1">
      <alignment horizontal="center" vertical="center"/>
    </xf>
    <xf numFmtId="0" fontId="106" fillId="0" borderId="13" xfId="3" applyFont="1" applyBorder="1" applyAlignment="1">
      <alignment horizontal="center" vertical="center"/>
    </xf>
    <xf numFmtId="0" fontId="106" fillId="0" borderId="13" xfId="3" applyFont="1" applyBorder="1" applyAlignment="1">
      <alignment horizontal="left" vertical="center"/>
    </xf>
    <xf numFmtId="0" fontId="106" fillId="0" borderId="13" xfId="3" applyFont="1" applyFill="1" applyBorder="1" applyAlignment="1">
      <alignment horizontal="center" vertical="center"/>
    </xf>
    <xf numFmtId="177" fontId="106" fillId="0" borderId="13" xfId="3" applyNumberFormat="1" applyFont="1" applyBorder="1" applyAlignment="1">
      <alignment horizontal="center" vertical="center"/>
    </xf>
    <xf numFmtId="0" fontId="106" fillId="0" borderId="44" xfId="3" applyFont="1" applyBorder="1" applyAlignment="1">
      <alignment horizontal="center" vertical="center"/>
    </xf>
    <xf numFmtId="176" fontId="106" fillId="0" borderId="13" xfId="3" applyNumberFormat="1" applyFont="1" applyBorder="1">
      <alignment vertical="center"/>
    </xf>
    <xf numFmtId="176" fontId="106" fillId="0" borderId="26" xfId="3" applyNumberFormat="1" applyFont="1" applyBorder="1" applyAlignment="1">
      <alignment horizontal="center" vertical="center"/>
    </xf>
    <xf numFmtId="176" fontId="9" fillId="0" borderId="37" xfId="3" applyNumberFormat="1" applyFont="1" applyBorder="1">
      <alignment vertical="center"/>
    </xf>
    <xf numFmtId="41" fontId="86" fillId="6" borderId="1" xfId="2" applyFont="1" applyFill="1" applyBorder="1" applyAlignment="1">
      <alignment horizontal="center" vertical="center" wrapText="1"/>
    </xf>
    <xf numFmtId="41" fontId="86" fillId="6" borderId="33" xfId="2" applyFont="1" applyFill="1" applyBorder="1" applyAlignment="1">
      <alignment horizontal="center" vertical="center" wrapText="1"/>
    </xf>
    <xf numFmtId="0" fontId="9" fillId="0" borderId="28" xfId="3" applyFont="1" applyBorder="1" applyAlignment="1">
      <alignment horizontal="center" vertical="center"/>
    </xf>
    <xf numFmtId="0" fontId="9" fillId="0" borderId="56" xfId="3" applyFont="1" applyBorder="1" applyAlignment="1">
      <alignment horizontal="center" vertical="center"/>
    </xf>
    <xf numFmtId="177" fontId="26" fillId="7" borderId="22" xfId="3" applyNumberFormat="1" applyFont="1" applyFill="1" applyBorder="1" applyAlignment="1">
      <alignment horizontal="center" vertical="center"/>
    </xf>
    <xf numFmtId="177" fontId="9" fillId="0" borderId="28" xfId="3" applyNumberFormat="1" applyFont="1" applyBorder="1" applyAlignment="1">
      <alignment horizontal="center" vertical="center" shrinkToFit="1"/>
    </xf>
    <xf numFmtId="177" fontId="9" fillId="0" borderId="28" xfId="3" applyNumberFormat="1" applyFont="1" applyFill="1" applyBorder="1" applyAlignment="1">
      <alignment horizontal="center" vertical="center" shrinkToFit="1"/>
    </xf>
    <xf numFmtId="177" fontId="9" fillId="0" borderId="56" xfId="3" applyNumberFormat="1" applyFont="1" applyBorder="1" applyAlignment="1">
      <alignment horizontal="center" vertical="center" shrinkToFit="1"/>
    </xf>
    <xf numFmtId="41" fontId="34" fillId="6" borderId="28" xfId="2" applyFont="1" applyFill="1" applyBorder="1" applyAlignment="1">
      <alignment horizontal="center" vertical="center"/>
    </xf>
    <xf numFmtId="177" fontId="106" fillId="0" borderId="28" xfId="3" applyNumberFormat="1" applyFont="1" applyBorder="1" applyAlignment="1">
      <alignment horizontal="center" vertical="center"/>
    </xf>
    <xf numFmtId="0" fontId="106" fillId="0" borderId="28" xfId="3" applyFont="1" applyBorder="1" applyAlignment="1">
      <alignment horizontal="center" vertical="center"/>
    </xf>
    <xf numFmtId="176" fontId="106" fillId="0" borderId="28" xfId="3" applyNumberFormat="1" applyFont="1" applyBorder="1">
      <alignment vertical="center"/>
    </xf>
    <xf numFmtId="0" fontId="106" fillId="0" borderId="27" xfId="3" applyFont="1" applyBorder="1" applyAlignment="1">
      <alignment horizontal="center" vertical="center"/>
    </xf>
    <xf numFmtId="0" fontId="106" fillId="0" borderId="1" xfId="3" applyFont="1" applyBorder="1" applyAlignment="1">
      <alignment horizontal="center" vertical="center"/>
    </xf>
    <xf numFmtId="0" fontId="106" fillId="0" borderId="1" xfId="3" applyFont="1" applyBorder="1" applyAlignment="1">
      <alignment horizontal="left" vertical="center"/>
    </xf>
    <xf numFmtId="0" fontId="106" fillId="0" borderId="1" xfId="3" applyFont="1" applyFill="1" applyBorder="1" applyAlignment="1">
      <alignment horizontal="center" vertical="center"/>
    </xf>
    <xf numFmtId="177" fontId="106" fillId="0" borderId="1" xfId="3" applyNumberFormat="1" applyFont="1" applyBorder="1" applyAlignment="1">
      <alignment horizontal="center" vertical="center"/>
    </xf>
    <xf numFmtId="176" fontId="106" fillId="0" borderId="31" xfId="3" applyNumberFormat="1" applyFont="1" applyBorder="1">
      <alignment vertical="center"/>
    </xf>
    <xf numFmtId="0" fontId="106" fillId="0" borderId="1" xfId="3" applyFont="1" applyBorder="1" applyAlignment="1">
      <alignment horizontal="left" vertical="center" shrinkToFit="1"/>
    </xf>
    <xf numFmtId="0" fontId="106" fillId="0" borderId="1" xfId="3" applyFont="1" applyFill="1" applyBorder="1" applyAlignment="1">
      <alignment horizontal="center" vertical="center" shrinkToFit="1"/>
    </xf>
    <xf numFmtId="0" fontId="106" fillId="0" borderId="1" xfId="3" applyFont="1" applyBorder="1" applyAlignment="1">
      <alignment horizontal="center" vertical="center" shrinkToFit="1"/>
    </xf>
    <xf numFmtId="177" fontId="106" fillId="0" borderId="1" xfId="3" applyNumberFormat="1" applyFont="1" applyBorder="1" applyAlignment="1">
      <alignment horizontal="center" vertical="center" shrinkToFit="1"/>
    </xf>
    <xf numFmtId="177" fontId="106" fillId="0" borderId="28" xfId="3" applyNumberFormat="1" applyFont="1" applyBorder="1" applyAlignment="1">
      <alignment horizontal="center" vertical="center" shrinkToFit="1"/>
    </xf>
    <xf numFmtId="176" fontId="106" fillId="0" borderId="28" xfId="3" applyNumberFormat="1" applyFont="1" applyFill="1" applyBorder="1">
      <alignment vertical="center"/>
    </xf>
    <xf numFmtId="176" fontId="106" fillId="0" borderId="56" xfId="3" applyNumberFormat="1" applyFont="1" applyBorder="1">
      <alignment vertical="center"/>
    </xf>
    <xf numFmtId="41" fontId="26" fillId="3" borderId="28" xfId="2" applyFont="1" applyFill="1" applyBorder="1" applyAlignment="1">
      <alignment horizontal="center" vertical="center"/>
    </xf>
    <xf numFmtId="0" fontId="3" fillId="3" borderId="13" xfId="3" applyFont="1" applyFill="1" applyBorder="1" applyAlignment="1">
      <alignment horizontal="center" vertical="center"/>
    </xf>
    <xf numFmtId="0" fontId="107" fillId="0" borderId="27" xfId="3" applyFont="1" applyBorder="1" applyAlignment="1">
      <alignment horizontal="center" vertical="center"/>
    </xf>
    <xf numFmtId="0" fontId="107" fillId="0" borderId="1" xfId="3" applyFont="1" applyBorder="1" applyAlignment="1">
      <alignment horizontal="center" vertical="center"/>
    </xf>
    <xf numFmtId="0" fontId="107" fillId="0" borderId="1" xfId="3" applyFont="1" applyBorder="1" applyAlignment="1">
      <alignment horizontal="left" vertical="center" shrinkToFit="1"/>
    </xf>
    <xf numFmtId="0" fontId="107" fillId="0" borderId="1" xfId="3" applyFont="1" applyFill="1" applyBorder="1" applyAlignment="1">
      <alignment horizontal="center" vertical="center" shrinkToFit="1"/>
    </xf>
    <xf numFmtId="0" fontId="107" fillId="0" borderId="1" xfId="3" applyFont="1" applyBorder="1" applyAlignment="1">
      <alignment horizontal="center" vertical="center" shrinkToFit="1"/>
    </xf>
    <xf numFmtId="0" fontId="108" fillId="0" borderId="1" xfId="3" applyFont="1" applyBorder="1" applyAlignment="1">
      <alignment horizontal="center" vertical="center" shrinkToFit="1"/>
    </xf>
    <xf numFmtId="0" fontId="107" fillId="0" borderId="1" xfId="3" applyFont="1" applyBorder="1">
      <alignment vertical="center"/>
    </xf>
    <xf numFmtId="176" fontId="107" fillId="0" borderId="33" xfId="3" applyNumberFormat="1" applyFont="1" applyBorder="1">
      <alignment vertical="center"/>
    </xf>
    <xf numFmtId="176" fontId="107" fillId="0" borderId="1" xfId="3" applyNumberFormat="1" applyFont="1" applyBorder="1">
      <alignment vertical="center"/>
    </xf>
    <xf numFmtId="176" fontId="107" fillId="0" borderId="31" xfId="3" applyNumberFormat="1" applyFont="1" applyBorder="1">
      <alignment vertical="center"/>
    </xf>
    <xf numFmtId="0" fontId="107" fillId="0" borderId="35" xfId="3" applyFont="1" applyBorder="1" applyAlignment="1">
      <alignment horizontal="center" vertical="center"/>
    </xf>
    <xf numFmtId="0" fontId="107" fillId="0" borderId="37" xfId="3" applyFont="1" applyBorder="1" applyAlignment="1">
      <alignment horizontal="center" vertical="center"/>
    </xf>
    <xf numFmtId="0" fontId="107" fillId="0" borderId="37" xfId="3" applyFont="1" applyBorder="1" applyAlignment="1">
      <alignment horizontal="left" vertical="center" shrinkToFit="1"/>
    </xf>
    <xf numFmtId="0" fontId="107" fillId="0" borderId="37" xfId="3" applyFont="1" applyFill="1" applyBorder="1" applyAlignment="1">
      <alignment horizontal="center" vertical="center" shrinkToFit="1"/>
    </xf>
    <xf numFmtId="0" fontId="107" fillId="0" borderId="37" xfId="3" applyFont="1" applyBorder="1" applyAlignment="1">
      <alignment horizontal="center" vertical="center" shrinkToFit="1"/>
    </xf>
    <xf numFmtId="49" fontId="9" fillId="0" borderId="136" xfId="3" applyNumberFormat="1" applyBorder="1" applyAlignment="1">
      <alignment vertical="center" shrinkToFit="1"/>
    </xf>
    <xf numFmtId="49" fontId="9" fillId="0" borderId="52" xfId="3" applyNumberFormat="1" applyBorder="1" applyAlignment="1">
      <alignment vertical="center" wrapText="1" shrinkToFit="1"/>
    </xf>
    <xf numFmtId="41" fontId="20" fillId="0" borderId="1" xfId="2" applyFont="1" applyBorder="1" applyAlignment="1">
      <alignment horizontal="center" vertical="center" wrapText="1" shrinkToFit="1"/>
    </xf>
    <xf numFmtId="0" fontId="107" fillId="0" borderId="13" xfId="3" applyFont="1" applyBorder="1" applyAlignment="1">
      <alignment horizontal="center" vertical="center" shrinkToFit="1"/>
    </xf>
    <xf numFmtId="0" fontId="107" fillId="0" borderId="13" xfId="3" applyFont="1" applyBorder="1" applyAlignment="1">
      <alignment vertical="center" shrinkToFit="1"/>
    </xf>
    <xf numFmtId="0" fontId="110" fillId="0" borderId="13" xfId="3" applyFont="1" applyBorder="1" applyAlignment="1">
      <alignment horizontal="center" vertical="center" shrinkToFit="1"/>
    </xf>
    <xf numFmtId="0" fontId="108" fillId="0" borderId="13" xfId="3" applyFont="1" applyBorder="1" applyAlignment="1">
      <alignment horizontal="center" vertical="center" wrapText="1" shrinkToFit="1"/>
    </xf>
    <xf numFmtId="41" fontId="107" fillId="0" borderId="13" xfId="2" applyFont="1" applyFill="1" applyBorder="1" applyAlignment="1">
      <alignment horizontal="center" vertical="center" shrinkToFit="1"/>
    </xf>
    <xf numFmtId="49" fontId="107" fillId="0" borderId="14" xfId="3" applyNumberFormat="1" applyFont="1" applyBorder="1" applyAlignment="1">
      <alignment vertical="center" wrapText="1" shrinkToFit="1"/>
    </xf>
    <xf numFmtId="0" fontId="107" fillId="0" borderId="12" xfId="3" applyFont="1" applyBorder="1" applyAlignment="1">
      <alignment horizontal="center" vertical="center" shrinkToFit="1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4" xfId="0" applyFill="1" applyBorder="1" applyAlignment="1">
      <alignment horizontal="left" vertical="center"/>
    </xf>
    <xf numFmtId="41" fontId="0" fillId="0" borderId="65" xfId="1" applyFont="1" applyFill="1" applyBorder="1" applyAlignment="1">
      <alignment vertical="center"/>
    </xf>
    <xf numFmtId="41" fontId="0" fillId="0" borderId="64" xfId="1" applyFont="1" applyFill="1" applyBorder="1" applyAlignment="1">
      <alignment vertical="center"/>
    </xf>
    <xf numFmtId="0" fontId="0" fillId="0" borderId="66" xfId="0" applyFill="1" applyBorder="1" applyAlignment="1">
      <alignment horizontal="center" vertical="center" shrinkToFit="1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left" vertical="center"/>
    </xf>
    <xf numFmtId="0" fontId="0" fillId="0" borderId="60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41" fontId="0" fillId="0" borderId="69" xfId="1" applyFont="1" applyFill="1" applyBorder="1" applyAlignment="1">
      <alignment vertical="center"/>
    </xf>
    <xf numFmtId="0" fontId="5" fillId="0" borderId="210" xfId="0" applyFont="1" applyFill="1" applyBorder="1" applyAlignment="1">
      <alignment horizontal="center" vertical="center"/>
    </xf>
    <xf numFmtId="41" fontId="0" fillId="0" borderId="211" xfId="1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107" fillId="0" borderId="59" xfId="0" applyFont="1" applyBorder="1" applyAlignment="1">
      <alignment horizontal="center" vertical="center"/>
    </xf>
    <xf numFmtId="0" fontId="107" fillId="0" borderId="60" xfId="0" applyFont="1" applyBorder="1" applyAlignment="1">
      <alignment horizontal="center" vertical="center"/>
    </xf>
    <xf numFmtId="0" fontId="107" fillId="0" borderId="60" xfId="0" applyFont="1" applyBorder="1" applyAlignment="1">
      <alignment horizontal="left" vertical="center"/>
    </xf>
    <xf numFmtId="41" fontId="107" fillId="0" borderId="61" xfId="1" applyFont="1" applyBorder="1" applyAlignment="1">
      <alignment vertical="center"/>
    </xf>
    <xf numFmtId="41" fontId="107" fillId="0" borderId="60" xfId="1" applyFont="1" applyBorder="1" applyAlignment="1">
      <alignment vertical="center"/>
    </xf>
    <xf numFmtId="0" fontId="108" fillId="0" borderId="62" xfId="0" applyFont="1" applyBorder="1" applyAlignment="1">
      <alignment horizontal="center" vertical="center"/>
    </xf>
    <xf numFmtId="0" fontId="107" fillId="0" borderId="1" xfId="3" applyFont="1" applyBorder="1" applyAlignment="1">
      <alignment horizontal="left" vertical="center"/>
    </xf>
    <xf numFmtId="0" fontId="107" fillId="0" borderId="1" xfId="3" applyFont="1" applyFill="1" applyBorder="1" applyAlignment="1">
      <alignment horizontal="center" vertical="center"/>
    </xf>
    <xf numFmtId="176" fontId="109" fillId="4" borderId="31" xfId="2" applyNumberFormat="1" applyFont="1" applyFill="1" applyBorder="1" applyAlignment="1">
      <alignment horizontal="right" vertical="center" shrinkToFit="1"/>
    </xf>
    <xf numFmtId="0" fontId="107" fillId="4" borderId="27" xfId="3" applyFont="1" applyFill="1" applyBorder="1" applyAlignment="1">
      <alignment horizontal="center" vertical="center" shrinkToFit="1"/>
    </xf>
    <xf numFmtId="0" fontId="107" fillId="4" borderId="1" xfId="3" applyFont="1" applyFill="1" applyBorder="1" applyAlignment="1">
      <alignment horizontal="center" vertical="center" shrinkToFit="1"/>
    </xf>
    <xf numFmtId="41" fontId="107" fillId="4" borderId="1" xfId="2" applyFont="1" applyFill="1" applyBorder="1" applyAlignment="1">
      <alignment horizontal="center" vertical="center" shrinkToFit="1"/>
    </xf>
    <xf numFmtId="176" fontId="110" fillId="4" borderId="1" xfId="2" applyNumberFormat="1" applyFont="1" applyFill="1" applyBorder="1" applyAlignment="1">
      <alignment horizontal="center" vertical="center" shrinkToFit="1"/>
    </xf>
    <xf numFmtId="176" fontId="110" fillId="4" borderId="52" xfId="2" applyNumberFormat="1" applyFont="1" applyFill="1" applyBorder="1" applyAlignment="1">
      <alignment horizontal="center" vertical="center" shrinkToFit="1"/>
    </xf>
    <xf numFmtId="176" fontId="110" fillId="4" borderId="27" xfId="2" applyNumberFormat="1" applyFont="1" applyFill="1" applyBorder="1" applyAlignment="1">
      <alignment horizontal="center" vertical="center" shrinkToFit="1"/>
    </xf>
    <xf numFmtId="176" fontId="110" fillId="4" borderId="27" xfId="2" applyNumberFormat="1" applyFont="1" applyFill="1" applyBorder="1" applyAlignment="1">
      <alignment horizontal="right" vertical="center" shrinkToFit="1"/>
    </xf>
    <xf numFmtId="176" fontId="110" fillId="4" borderId="1" xfId="2" applyNumberFormat="1" applyFont="1" applyFill="1" applyBorder="1" applyAlignment="1">
      <alignment horizontal="right" vertical="center" shrinkToFit="1"/>
    </xf>
    <xf numFmtId="176" fontId="110" fillId="4" borderId="52" xfId="2" applyNumberFormat="1" applyFont="1" applyFill="1" applyBorder="1" applyAlignment="1">
      <alignment horizontal="right" vertical="center" shrinkToFit="1"/>
    </xf>
    <xf numFmtId="0" fontId="49" fillId="0" borderId="78" xfId="3" applyFont="1" applyBorder="1" applyAlignment="1">
      <alignment horizontal="center" vertical="center" wrapText="1" shrinkToFit="1"/>
    </xf>
    <xf numFmtId="41" fontId="49" fillId="0" borderId="196" xfId="2" applyFont="1" applyBorder="1" applyAlignment="1">
      <alignment horizontal="center" vertical="center" shrinkToFit="1"/>
    </xf>
    <xf numFmtId="0" fontId="40" fillId="9" borderId="16" xfId="3" applyNumberFormat="1" applyFont="1" applyFill="1" applyBorder="1" applyAlignment="1">
      <alignment horizontal="center" vertical="center" shrinkToFit="1"/>
    </xf>
    <xf numFmtId="0" fontId="40" fillId="9" borderId="16" xfId="3" applyNumberFormat="1" applyFont="1" applyFill="1" applyBorder="1" applyAlignment="1">
      <alignment horizontal="center" vertical="center" wrapText="1" shrinkToFit="1"/>
    </xf>
    <xf numFmtId="41" fontId="40" fillId="9" borderId="1" xfId="2" applyFont="1" applyFill="1" applyBorder="1" applyAlignment="1">
      <alignment horizontal="right" vertical="center" shrinkToFit="1"/>
    </xf>
    <xf numFmtId="41" fontId="40" fillId="9" borderId="93" xfId="2" applyFont="1" applyFill="1" applyBorder="1" applyAlignment="1">
      <alignment horizontal="center" vertical="center" shrinkToFit="1"/>
    </xf>
    <xf numFmtId="0" fontId="40" fillId="9" borderId="15" xfId="3" applyNumberFormat="1" applyFont="1" applyFill="1" applyBorder="1" applyAlignment="1">
      <alignment horizontal="center" vertical="center" shrinkToFit="1"/>
    </xf>
    <xf numFmtId="0" fontId="40" fillId="9" borderId="17" xfId="3" applyNumberFormat="1" applyFont="1" applyFill="1" applyBorder="1" applyAlignment="1">
      <alignment horizontal="center" vertical="center" shrinkToFit="1"/>
    </xf>
    <xf numFmtId="0" fontId="40" fillId="9" borderId="15" xfId="2" applyNumberFormat="1" applyFont="1" applyFill="1" applyBorder="1" applyAlignment="1">
      <alignment horizontal="center" vertical="center" wrapText="1" shrinkToFit="1"/>
    </xf>
    <xf numFmtId="0" fontId="40" fillId="9" borderId="16" xfId="2" applyNumberFormat="1" applyFont="1" applyFill="1" applyBorder="1" applyAlignment="1">
      <alignment horizontal="center" vertical="center" wrapText="1" shrinkToFit="1"/>
    </xf>
    <xf numFmtId="0" fontId="40" fillId="9" borderId="17" xfId="2" applyNumberFormat="1" applyFont="1" applyFill="1" applyBorder="1" applyAlignment="1">
      <alignment horizontal="center" vertical="center" wrapText="1" shrinkToFit="1"/>
    </xf>
    <xf numFmtId="0" fontId="114" fillId="0" borderId="103" xfId="19" applyFont="1" applyBorder="1" applyAlignment="1">
      <alignment horizontal="center" vertical="center" wrapText="1"/>
    </xf>
    <xf numFmtId="0" fontId="115" fillId="4" borderId="12" xfId="19" applyFont="1" applyFill="1" applyBorder="1" applyAlignment="1">
      <alignment horizontal="center" vertical="center" shrinkToFit="1"/>
    </xf>
    <xf numFmtId="0" fontId="115" fillId="4" borderId="13" xfId="19" applyFont="1" applyFill="1" applyBorder="1" applyAlignment="1">
      <alignment horizontal="center" vertical="center" shrinkToFit="1"/>
    </xf>
    <xf numFmtId="0" fontId="115" fillId="4" borderId="13" xfId="19" applyFont="1" applyFill="1" applyBorder="1" applyAlignment="1">
      <alignment horizontal="left" vertical="center" shrinkToFit="1"/>
    </xf>
    <xf numFmtId="41" fontId="115" fillId="4" borderId="13" xfId="26" applyFont="1" applyFill="1" applyBorder="1" applyAlignment="1">
      <alignment horizontal="right" vertical="center" shrinkToFit="1"/>
    </xf>
    <xf numFmtId="41" fontId="115" fillId="4" borderId="29" xfId="26" applyFont="1" applyFill="1" applyBorder="1" applyAlignment="1">
      <alignment horizontal="center" vertical="center" shrinkToFit="1"/>
    </xf>
    <xf numFmtId="41" fontId="115" fillId="4" borderId="13" xfId="26" applyFont="1" applyFill="1" applyBorder="1" applyAlignment="1">
      <alignment horizontal="center" vertical="center" shrinkToFit="1"/>
    </xf>
    <xf numFmtId="41" fontId="115" fillId="4" borderId="13" xfId="26" applyNumberFormat="1" applyFont="1" applyFill="1" applyBorder="1" applyAlignment="1">
      <alignment horizontal="center" vertical="center" shrinkToFit="1"/>
    </xf>
    <xf numFmtId="0" fontId="115" fillId="4" borderId="26" xfId="19" applyFont="1" applyFill="1" applyBorder="1" applyAlignment="1">
      <alignment horizontal="left" vertical="center"/>
    </xf>
    <xf numFmtId="41" fontId="58" fillId="4" borderId="55" xfId="26" applyFont="1" applyFill="1" applyBorder="1" applyAlignment="1">
      <alignment horizontal="right" vertical="center" shrinkToFit="1"/>
    </xf>
    <xf numFmtId="41" fontId="107" fillId="0" borderId="1" xfId="2" applyFont="1" applyFill="1" applyBorder="1" applyAlignment="1">
      <alignment horizontal="center" vertical="center" shrinkToFit="1"/>
    </xf>
    <xf numFmtId="41" fontId="107" fillId="0" borderId="37" xfId="2" applyFont="1" applyFill="1" applyBorder="1" applyAlignment="1">
      <alignment horizontal="center" vertical="center" shrinkToFit="1"/>
    </xf>
    <xf numFmtId="0" fontId="3" fillId="7" borderId="213" xfId="3" applyFont="1" applyFill="1" applyBorder="1" applyAlignment="1">
      <alignment horizontal="center" vertical="center" shrinkToFit="1"/>
    </xf>
    <xf numFmtId="0" fontId="3" fillId="7" borderId="214" xfId="3" applyFont="1" applyFill="1" applyBorder="1" applyAlignment="1">
      <alignment horizontal="center" vertical="center" shrinkToFit="1"/>
    </xf>
    <xf numFmtId="0" fontId="10" fillId="7" borderId="215" xfId="3" applyFont="1" applyFill="1" applyBorder="1" applyAlignment="1">
      <alignment horizontal="center" vertical="center" shrinkToFit="1"/>
    </xf>
    <xf numFmtId="0" fontId="3" fillId="7" borderId="216" xfId="3" applyFont="1" applyFill="1" applyBorder="1" applyAlignment="1">
      <alignment horizontal="center" vertical="center" shrinkToFit="1"/>
    </xf>
    <xf numFmtId="0" fontId="107" fillId="0" borderId="18" xfId="3" applyFont="1" applyFill="1" applyBorder="1" applyAlignment="1">
      <alignment horizontal="center" vertical="center" shrinkToFit="1"/>
    </xf>
    <xf numFmtId="41" fontId="107" fillId="0" borderId="18" xfId="2" applyFont="1" applyFill="1" applyBorder="1" applyAlignment="1">
      <alignment horizontal="center" vertical="center" shrinkToFit="1"/>
    </xf>
    <xf numFmtId="0" fontId="107" fillId="0" borderId="19" xfId="3" applyFont="1" applyFill="1" applyBorder="1" applyAlignment="1">
      <alignment horizontal="center" vertical="center" shrinkToFit="1"/>
    </xf>
    <xf numFmtId="41" fontId="11" fillId="7" borderId="68" xfId="2" applyFont="1" applyFill="1" applyBorder="1" applyAlignment="1">
      <alignment horizontal="center" vertical="center" shrinkToFit="1"/>
    </xf>
    <xf numFmtId="0" fontId="11" fillId="7" borderId="68" xfId="3" applyFont="1" applyFill="1" applyBorder="1" applyAlignment="1">
      <alignment horizontal="center" vertical="center" shrinkToFit="1"/>
    </xf>
    <xf numFmtId="41" fontId="11" fillId="6" borderId="10" xfId="2" applyFont="1" applyFill="1" applyBorder="1" applyAlignment="1">
      <alignment horizontal="center" vertical="center" wrapText="1" shrinkToFit="1"/>
    </xf>
    <xf numFmtId="0" fontId="58" fillId="0" borderId="37" xfId="3" applyFont="1" applyFill="1" applyBorder="1" applyAlignment="1">
      <alignment horizontal="left" vertical="center" shrinkToFit="1"/>
    </xf>
    <xf numFmtId="0" fontId="49" fillId="11" borderId="32" xfId="3" applyFont="1" applyFill="1" applyBorder="1" applyAlignment="1">
      <alignment horizontal="center" vertical="center" shrinkToFit="1"/>
    </xf>
    <xf numFmtId="41" fontId="26" fillId="6" borderId="1" xfId="2" applyFont="1" applyFill="1" applyBorder="1" applyAlignment="1">
      <alignment horizontal="center" vertical="center" wrapText="1" shrinkToFit="1"/>
    </xf>
    <xf numFmtId="0" fontId="116" fillId="0" borderId="32" xfId="3" applyFont="1" applyFill="1" applyBorder="1" applyAlignment="1">
      <alignment horizontal="center" vertical="center" shrinkToFit="1"/>
    </xf>
    <xf numFmtId="0" fontId="115" fillId="0" borderId="1" xfId="3" applyFont="1" applyFill="1" applyBorder="1" applyAlignment="1">
      <alignment horizontal="left" vertical="center" shrinkToFit="1"/>
    </xf>
    <xf numFmtId="0" fontId="115" fillId="0" borderId="1" xfId="3" applyFont="1" applyFill="1" applyBorder="1" applyAlignment="1">
      <alignment horizontal="center" vertical="center" shrinkToFit="1"/>
    </xf>
    <xf numFmtId="41" fontId="115" fillId="0" borderId="1" xfId="2" applyFont="1" applyFill="1" applyBorder="1" applyAlignment="1">
      <alignment horizontal="center" vertical="center" shrinkToFit="1"/>
    </xf>
    <xf numFmtId="0" fontId="116" fillId="0" borderId="1" xfId="3" applyFont="1" applyFill="1" applyBorder="1" applyAlignment="1">
      <alignment horizontal="center" vertical="center" shrinkToFit="1"/>
    </xf>
    <xf numFmtId="41" fontId="116" fillId="0" borderId="1" xfId="2" applyFont="1" applyFill="1" applyBorder="1" applyAlignment="1">
      <alignment horizontal="center" vertical="center" shrinkToFit="1"/>
    </xf>
    <xf numFmtId="0" fontId="116" fillId="0" borderId="52" xfId="3" applyFont="1" applyFill="1" applyBorder="1" applyAlignment="1">
      <alignment horizontal="center" vertical="center" shrinkToFit="1"/>
    </xf>
    <xf numFmtId="177" fontId="9" fillId="0" borderId="1" xfId="3" applyNumberFormat="1" applyFill="1" applyBorder="1" applyAlignment="1">
      <alignment vertical="center" shrinkToFit="1"/>
    </xf>
    <xf numFmtId="0" fontId="107" fillId="4" borderId="1" xfId="3" applyFont="1" applyFill="1" applyBorder="1" applyAlignment="1">
      <alignment vertical="center" shrinkToFit="1"/>
    </xf>
    <xf numFmtId="177" fontId="107" fillId="4" borderId="1" xfId="3" applyNumberFormat="1" applyFont="1" applyFill="1" applyBorder="1" applyAlignment="1">
      <alignment vertical="center" shrinkToFit="1"/>
    </xf>
    <xf numFmtId="41" fontId="110" fillId="4" borderId="27" xfId="2" applyFont="1" applyFill="1" applyBorder="1" applyAlignment="1">
      <alignment horizontal="center" vertical="center" shrinkToFit="1"/>
    </xf>
    <xf numFmtId="41" fontId="110" fillId="4" borderId="1" xfId="2" applyFont="1" applyFill="1" applyBorder="1" applyAlignment="1">
      <alignment horizontal="center" vertical="center" shrinkToFit="1"/>
    </xf>
    <xf numFmtId="41" fontId="110" fillId="4" borderId="52" xfId="2" applyFont="1" applyFill="1" applyBorder="1" applyAlignment="1">
      <alignment horizontal="center" vertical="center" shrinkToFit="1"/>
    </xf>
    <xf numFmtId="0" fontId="110" fillId="4" borderId="156" xfId="3" applyFont="1" applyFill="1" applyBorder="1" applyAlignment="1">
      <alignment horizontal="center" vertical="center" shrinkToFit="1"/>
    </xf>
    <xf numFmtId="41" fontId="3" fillId="0" borderId="149" xfId="2" applyFont="1" applyBorder="1" applyAlignment="1">
      <alignment horizontal="center" vertical="center" wrapText="1" shrinkToFit="1"/>
    </xf>
    <xf numFmtId="0" fontId="3" fillId="0" borderId="23" xfId="3" applyFont="1" applyBorder="1" applyAlignment="1">
      <alignment horizontal="center" vertical="center" wrapText="1" shrinkToFit="1"/>
    </xf>
    <xf numFmtId="0" fontId="3" fillId="0" borderId="11" xfId="3" applyFont="1" applyBorder="1" applyAlignment="1">
      <alignment horizontal="center" vertical="center" wrapText="1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7" fillId="0" borderId="27" xfId="0" applyFont="1" applyBorder="1" applyAlignment="1">
      <alignment horizontal="center" vertical="center"/>
    </xf>
    <xf numFmtId="0" fontId="107" fillId="0" borderId="1" xfId="0" applyFont="1" applyBorder="1" applyAlignment="1">
      <alignment horizontal="center" vertical="center"/>
    </xf>
    <xf numFmtId="0" fontId="107" fillId="0" borderId="1" xfId="0" applyFont="1" applyBorder="1" applyAlignment="1">
      <alignment horizontal="left" vertical="center"/>
    </xf>
    <xf numFmtId="0" fontId="115" fillId="0" borderId="1" xfId="0" applyFont="1" applyBorder="1" applyAlignment="1">
      <alignment horizontal="center" vertical="center"/>
    </xf>
    <xf numFmtId="41" fontId="107" fillId="0" borderId="1" xfId="1" applyFont="1" applyBorder="1">
      <alignment vertical="center"/>
    </xf>
    <xf numFmtId="41" fontId="107" fillId="0" borderId="1" xfId="0" applyNumberFormat="1" applyFont="1" applyBorder="1">
      <alignment vertical="center"/>
    </xf>
    <xf numFmtId="176" fontId="107" fillId="0" borderId="1" xfId="0" applyNumberFormat="1" applyFont="1" applyBorder="1">
      <alignment vertical="center"/>
    </xf>
    <xf numFmtId="176" fontId="107" fillId="0" borderId="52" xfId="0" applyNumberFormat="1" applyFont="1" applyBorder="1">
      <alignment vertical="center"/>
    </xf>
    <xf numFmtId="0" fontId="107" fillId="0" borderId="31" xfId="0" applyFont="1" applyBorder="1" applyAlignment="1">
      <alignment horizontal="center" vertical="center"/>
    </xf>
    <xf numFmtId="0" fontId="107" fillId="0" borderId="27" xfId="0" applyFont="1" applyBorder="1">
      <alignment vertical="center"/>
    </xf>
    <xf numFmtId="0" fontId="115" fillId="4" borderId="13" xfId="26" applyNumberFormat="1" applyFont="1" applyFill="1" applyBorder="1" applyAlignment="1">
      <alignment horizontal="center" vertical="center" shrinkToFit="1"/>
    </xf>
    <xf numFmtId="0" fontId="56" fillId="0" borderId="217" xfId="19" applyFont="1" applyFill="1" applyBorder="1" applyAlignment="1">
      <alignment horizontal="left" vertical="center" shrinkToFit="1"/>
    </xf>
    <xf numFmtId="0" fontId="107" fillId="0" borderId="27" xfId="3" applyFont="1" applyFill="1" applyBorder="1" applyAlignment="1">
      <alignment horizontal="center" vertical="center" shrinkToFit="1"/>
    </xf>
    <xf numFmtId="0" fontId="107" fillId="0" borderId="1" xfId="3" applyFont="1" applyFill="1" applyBorder="1" applyAlignment="1">
      <alignment horizontal="left" vertical="center" shrinkToFit="1"/>
    </xf>
    <xf numFmtId="41" fontId="107" fillId="0" borderId="33" xfId="2" applyFont="1" applyFill="1" applyBorder="1" applyAlignment="1">
      <alignment horizontal="center" vertical="center" shrinkToFit="1"/>
    </xf>
    <xf numFmtId="0" fontId="110" fillId="0" borderId="31" xfId="3" applyFont="1" applyFill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shrinkToFit="1"/>
    </xf>
    <xf numFmtId="0" fontId="3" fillId="12" borderId="1" xfId="2" applyNumberFormat="1" applyFont="1" applyFill="1" applyBorder="1" applyAlignment="1">
      <alignment horizontal="center" vertical="center" wrapText="1" shrinkToFit="1"/>
    </xf>
    <xf numFmtId="0" fontId="3" fillId="12" borderId="1" xfId="3" applyNumberFormat="1" applyFont="1" applyFill="1" applyBorder="1" applyAlignment="1">
      <alignment horizontal="center" vertical="center" wrapText="1" shrinkToFit="1"/>
    </xf>
    <xf numFmtId="41" fontId="51" fillId="5" borderId="1" xfId="2" applyFont="1" applyFill="1" applyBorder="1" applyAlignment="1">
      <alignment horizontal="center" vertical="center" shrinkToFit="1"/>
    </xf>
    <xf numFmtId="0" fontId="51" fillId="5" borderId="1" xfId="2" applyNumberFormat="1" applyFont="1" applyFill="1" applyBorder="1" applyAlignment="1">
      <alignment horizontal="center" vertical="center" shrinkToFit="1"/>
    </xf>
    <xf numFmtId="41" fontId="110" fillId="0" borderId="1" xfId="2" applyFont="1" applyFill="1" applyBorder="1" applyAlignment="1">
      <alignment horizontal="center" vertical="center" shrinkToFit="1"/>
    </xf>
    <xf numFmtId="0" fontId="107" fillId="0" borderId="1" xfId="2" applyNumberFormat="1" applyFont="1" applyFill="1" applyBorder="1" applyAlignment="1">
      <alignment horizontal="center" vertical="center" shrinkToFit="1"/>
    </xf>
    <xf numFmtId="0" fontId="9" fillId="0" borderId="35" xfId="3" applyFont="1" applyFill="1" applyBorder="1" applyAlignment="1">
      <alignment horizontal="center" vertical="center" shrinkToFit="1"/>
    </xf>
    <xf numFmtId="41" fontId="9" fillId="0" borderId="38" xfId="2" applyFont="1" applyFill="1" applyBorder="1" applyAlignment="1">
      <alignment horizontal="center" vertical="center" shrinkToFit="1"/>
    </xf>
    <xf numFmtId="41" fontId="110" fillId="0" borderId="37" xfId="2" applyFont="1" applyFill="1" applyBorder="1" applyAlignment="1">
      <alignment horizontal="center" vertical="center" shrinkToFit="1"/>
    </xf>
    <xf numFmtId="0" fontId="107" fillId="0" borderId="37" xfId="2" applyNumberFormat="1" applyFont="1" applyFill="1" applyBorder="1" applyAlignment="1">
      <alignment horizontal="center" vertical="center" shrinkToFit="1"/>
    </xf>
    <xf numFmtId="0" fontId="3" fillId="0" borderId="39" xfId="3" applyFont="1" applyFill="1" applyBorder="1" applyAlignment="1">
      <alignment horizontal="center" vertical="center" shrinkToFit="1"/>
    </xf>
    <xf numFmtId="0" fontId="11" fillId="6" borderId="1" xfId="3" applyFont="1" applyFill="1" applyBorder="1" applyAlignment="1">
      <alignment horizontal="center" vertical="center"/>
    </xf>
    <xf numFmtId="177" fontId="33" fillId="0" borderId="1" xfId="3" applyNumberFormat="1" applyFont="1" applyFill="1" applyBorder="1" applyAlignment="1">
      <alignment horizontal="center" vertical="center" shrinkToFit="1"/>
    </xf>
    <xf numFmtId="0" fontId="3" fillId="5" borderId="45" xfId="3" applyFont="1" applyFill="1" applyBorder="1" applyAlignment="1">
      <alignment horizontal="center" vertical="center"/>
    </xf>
    <xf numFmtId="176" fontId="9" fillId="0" borderId="33" xfId="2" applyNumberFormat="1" applyFont="1" applyBorder="1" applyAlignment="1">
      <alignment horizontal="center" vertical="center" shrinkToFit="1"/>
    </xf>
    <xf numFmtId="176" fontId="9" fillId="0" borderId="33" xfId="2" applyNumberFormat="1" applyFont="1" applyFill="1" applyBorder="1" applyAlignment="1">
      <alignment horizontal="center" vertical="center" shrinkToFit="1"/>
    </xf>
    <xf numFmtId="176" fontId="37" fillId="0" borderId="33" xfId="2" applyNumberFormat="1" applyFont="1" applyBorder="1" applyAlignment="1">
      <alignment horizontal="center" vertical="center" shrinkToFit="1"/>
    </xf>
    <xf numFmtId="41" fontId="3" fillId="5" borderId="1" xfId="3" applyNumberFormat="1" applyFont="1" applyFill="1" applyBorder="1" applyAlignment="1">
      <alignment vertical="center" shrinkToFit="1"/>
    </xf>
    <xf numFmtId="184" fontId="9" fillId="0" borderId="1" xfId="3" applyNumberFormat="1" applyFont="1" applyBorder="1" applyAlignment="1">
      <alignment vertical="center" shrinkToFit="1"/>
    </xf>
    <xf numFmtId="184" fontId="9" fillId="0" borderId="1" xfId="3" applyNumberFormat="1" applyFont="1" applyFill="1" applyBorder="1" applyAlignment="1">
      <alignment vertical="center" shrinkToFit="1"/>
    </xf>
    <xf numFmtId="184" fontId="37" fillId="0" borderId="1" xfId="3" applyNumberFormat="1" applyFont="1" applyBorder="1" applyAlignment="1">
      <alignment vertical="center" shrinkToFit="1"/>
    </xf>
    <xf numFmtId="0" fontId="9" fillId="0" borderId="36" xfId="3" applyFont="1" applyBorder="1" applyAlignment="1">
      <alignment horizontal="center" vertical="center"/>
    </xf>
    <xf numFmtId="0" fontId="9" fillId="0" borderId="37" xfId="3" applyBorder="1" applyAlignment="1">
      <alignment horizontal="left" vertical="center" shrinkToFit="1"/>
    </xf>
    <xf numFmtId="0" fontId="27" fillId="0" borderId="37" xfId="31" applyFont="1" applyBorder="1" applyAlignment="1">
      <alignment horizontal="center" vertical="center" shrinkToFit="1"/>
    </xf>
    <xf numFmtId="176" fontId="9" fillId="0" borderId="38" xfId="2" applyNumberFormat="1" applyFont="1" applyBorder="1" applyAlignment="1">
      <alignment horizontal="center" vertical="center" shrinkToFit="1"/>
    </xf>
    <xf numFmtId="184" fontId="9" fillId="0" borderId="37" xfId="3" applyNumberFormat="1" applyBorder="1" applyAlignment="1">
      <alignment vertical="center" shrinkToFit="1"/>
    </xf>
    <xf numFmtId="184" fontId="9" fillId="0" borderId="37" xfId="3" applyNumberFormat="1" applyFont="1" applyBorder="1">
      <alignment vertical="center"/>
    </xf>
    <xf numFmtId="0" fontId="9" fillId="0" borderId="39" xfId="3" applyFont="1" applyBorder="1" applyAlignment="1">
      <alignment horizontal="left" vertical="center"/>
    </xf>
    <xf numFmtId="0" fontId="107" fillId="0" borderId="32" xfId="3" applyFont="1" applyBorder="1" applyAlignment="1">
      <alignment horizontal="center" vertical="center"/>
    </xf>
    <xf numFmtId="176" fontId="107" fillId="0" borderId="33" xfId="2" applyNumberFormat="1" applyFont="1" applyBorder="1" applyAlignment="1">
      <alignment horizontal="center" vertical="center" shrinkToFit="1"/>
    </xf>
    <xf numFmtId="184" fontId="107" fillId="0" borderId="1" xfId="3" applyNumberFormat="1" applyFont="1" applyBorder="1" applyAlignment="1">
      <alignment vertical="center" shrinkToFit="1"/>
    </xf>
    <xf numFmtId="184" fontId="107" fillId="0" borderId="1" xfId="3" applyNumberFormat="1" applyFont="1" applyBorder="1">
      <alignment vertical="center"/>
    </xf>
    <xf numFmtId="0" fontId="92" fillId="0" borderId="0" xfId="3" applyFont="1" applyBorder="1" applyAlignment="1">
      <alignment vertical="center"/>
    </xf>
    <xf numFmtId="184" fontId="107" fillId="0" borderId="37" xfId="3" applyNumberFormat="1" applyFont="1" applyBorder="1">
      <alignment vertical="center"/>
    </xf>
    <xf numFmtId="0" fontId="49" fillId="0" borderId="16" xfId="3" applyFont="1" applyFill="1" applyBorder="1" applyAlignment="1">
      <alignment horizontal="center" vertical="center" shrinkToFit="1"/>
    </xf>
    <xf numFmtId="0" fontId="115" fillId="0" borderId="16" xfId="3" applyFont="1" applyFill="1" applyBorder="1" applyAlignment="1">
      <alignment horizontal="left" vertical="center" shrinkToFit="1"/>
    </xf>
    <xf numFmtId="0" fontId="115" fillId="0" borderId="16" xfId="3" applyFont="1" applyFill="1" applyBorder="1" applyAlignment="1">
      <alignment horizontal="center" vertical="center" shrinkToFit="1"/>
    </xf>
    <xf numFmtId="41" fontId="115" fillId="0" borderId="16" xfId="2" applyFont="1" applyFill="1" applyBorder="1" applyAlignment="1">
      <alignment horizontal="center" vertical="center" shrinkToFit="1"/>
    </xf>
    <xf numFmtId="177" fontId="115" fillId="0" borderId="16" xfId="3" applyNumberFormat="1" applyFont="1" applyFill="1" applyBorder="1" applyAlignment="1">
      <alignment vertical="center" shrinkToFit="1"/>
    </xf>
    <xf numFmtId="0" fontId="51" fillId="7" borderId="31" xfId="3" applyFont="1" applyFill="1" applyBorder="1" applyAlignment="1">
      <alignment horizontal="center" vertical="center" shrinkToFit="1"/>
    </xf>
    <xf numFmtId="0" fontId="115" fillId="0" borderId="47" xfId="3" applyFont="1" applyFill="1" applyBorder="1" applyAlignment="1">
      <alignment horizontal="center" vertical="center" shrinkToFit="1"/>
    </xf>
    <xf numFmtId="0" fontId="26" fillId="0" borderId="0" xfId="3" applyFont="1" applyBorder="1">
      <alignment vertical="center"/>
    </xf>
    <xf numFmtId="0" fontId="49" fillId="7" borderId="27" xfId="3" applyFont="1" applyFill="1" applyBorder="1" applyAlignment="1">
      <alignment horizontal="center" vertical="center" shrinkToFit="1"/>
    </xf>
    <xf numFmtId="0" fontId="115" fillId="0" borderId="15" xfId="3" applyFont="1" applyFill="1" applyBorder="1" applyAlignment="1">
      <alignment horizontal="center" vertical="center" shrinkToFit="1"/>
    </xf>
    <xf numFmtId="0" fontId="49" fillId="0" borderId="15" xfId="3" applyFont="1" applyFill="1" applyBorder="1" applyAlignment="1">
      <alignment horizontal="center" vertical="center" shrinkToFit="1"/>
    </xf>
    <xf numFmtId="177" fontId="115" fillId="0" borderId="37" xfId="3" applyNumberFormat="1" applyFont="1" applyFill="1" applyBorder="1" applyAlignment="1">
      <alignment vertical="center" shrinkToFit="1"/>
    </xf>
    <xf numFmtId="0" fontId="58" fillId="0" borderId="39" xfId="3" applyFont="1" applyFill="1" applyBorder="1" applyAlignment="1">
      <alignment horizontal="center" vertical="center" shrinkToFit="1"/>
    </xf>
    <xf numFmtId="0" fontId="115" fillId="0" borderId="12" xfId="3" applyFont="1" applyFill="1" applyBorder="1" applyAlignment="1">
      <alignment horizontal="center" vertical="center" shrinkToFit="1"/>
    </xf>
    <xf numFmtId="0" fontId="115" fillId="0" borderId="13" xfId="3" applyFont="1" applyFill="1" applyBorder="1" applyAlignment="1">
      <alignment horizontal="left" vertical="center" shrinkToFit="1"/>
    </xf>
    <xf numFmtId="0" fontId="115" fillId="4" borderId="13" xfId="3" applyFont="1" applyFill="1" applyBorder="1" applyAlignment="1">
      <alignment horizontal="center" vertical="center" shrinkToFit="1"/>
    </xf>
    <xf numFmtId="0" fontId="115" fillId="0" borderId="13" xfId="3" applyFont="1" applyFill="1" applyBorder="1" applyAlignment="1">
      <alignment horizontal="center" vertical="center" shrinkToFit="1"/>
    </xf>
    <xf numFmtId="0" fontId="118" fillId="0" borderId="13" xfId="3" applyFont="1" applyFill="1" applyBorder="1" applyAlignment="1">
      <alignment horizontal="center" vertical="center" shrinkToFit="1"/>
    </xf>
    <xf numFmtId="41" fontId="115" fillId="0" borderId="13" xfId="2" applyFont="1" applyFill="1" applyBorder="1" applyAlignment="1">
      <alignment horizontal="center" vertical="center" shrinkToFit="1"/>
    </xf>
    <xf numFmtId="185" fontId="115" fillId="0" borderId="13" xfId="2" applyNumberFormat="1" applyFont="1" applyFill="1" applyBorder="1" applyAlignment="1">
      <alignment horizontal="center" vertical="center" shrinkToFit="1"/>
    </xf>
    <xf numFmtId="41" fontId="116" fillId="0" borderId="13" xfId="2" applyNumberFormat="1" applyFont="1" applyFill="1" applyBorder="1" applyAlignment="1">
      <alignment horizontal="center" vertical="center" shrinkToFit="1"/>
    </xf>
    <xf numFmtId="41" fontId="115" fillId="0" borderId="13" xfId="2" applyNumberFormat="1" applyFont="1" applyFill="1" applyBorder="1" applyAlignment="1">
      <alignment horizontal="center" vertical="center" shrinkToFit="1"/>
    </xf>
    <xf numFmtId="0" fontId="116" fillId="0" borderId="14" xfId="3" applyFont="1" applyFill="1" applyBorder="1">
      <alignment vertical="center"/>
    </xf>
    <xf numFmtId="41" fontId="26" fillId="7" borderId="16" xfId="2" applyFont="1" applyFill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 shrinkToFit="1"/>
    </xf>
    <xf numFmtId="0" fontId="119" fillId="0" borderId="0" xfId="3" applyFont="1" applyBorder="1" applyAlignment="1">
      <alignment horizontal="left" vertical="center"/>
    </xf>
    <xf numFmtId="0" fontId="60" fillId="0" borderId="0" xfId="3" applyFont="1" applyBorder="1" applyAlignment="1">
      <alignment horizontal="left" vertical="center"/>
    </xf>
    <xf numFmtId="0" fontId="117" fillId="0" borderId="0" xfId="3" applyFont="1" applyFill="1" applyBorder="1" applyAlignment="1">
      <alignment horizontal="left" vertical="center"/>
    </xf>
    <xf numFmtId="0" fontId="117" fillId="0" borderId="0" xfId="3" applyFont="1" applyBorder="1">
      <alignment vertical="center"/>
    </xf>
    <xf numFmtId="0" fontId="38" fillId="0" borderId="0" xfId="3" applyFont="1" applyBorder="1">
      <alignment vertical="center"/>
    </xf>
    <xf numFmtId="41" fontId="38" fillId="0" borderId="0" xfId="2" applyFont="1" applyBorder="1" applyAlignment="1">
      <alignment vertical="center"/>
    </xf>
    <xf numFmtId="0" fontId="117" fillId="0" borderId="0" xfId="3" applyFont="1" applyBorder="1" applyAlignment="1">
      <alignment horizontal="left" vertical="center"/>
    </xf>
    <xf numFmtId="0" fontId="120" fillId="0" borderId="0" xfId="3" applyFont="1" applyBorder="1" applyAlignment="1">
      <alignment horizontal="left" vertical="center"/>
    </xf>
    <xf numFmtId="41" fontId="115" fillId="4" borderId="1" xfId="2" applyFont="1" applyFill="1" applyBorder="1" applyAlignment="1">
      <alignment vertical="center" shrinkToFit="1"/>
    </xf>
    <xf numFmtId="0" fontId="121" fillId="4" borderId="27" xfId="3" applyFont="1" applyFill="1" applyBorder="1" applyAlignment="1">
      <alignment horizontal="center" vertical="center" shrinkToFit="1"/>
    </xf>
    <xf numFmtId="0" fontId="121" fillId="4" borderId="1" xfId="3" applyFont="1" applyFill="1" applyBorder="1" applyAlignment="1">
      <alignment horizontal="center" vertical="center" shrinkToFit="1"/>
    </xf>
    <xf numFmtId="0" fontId="121" fillId="4" borderId="1" xfId="3" applyFont="1" applyFill="1" applyBorder="1" applyAlignment="1">
      <alignment horizontal="left" vertical="center" shrinkToFit="1"/>
    </xf>
    <xf numFmtId="41" fontId="121" fillId="4" borderId="1" xfId="2" applyFont="1" applyFill="1" applyBorder="1" applyAlignment="1">
      <alignment vertical="center" shrinkToFit="1"/>
    </xf>
    <xf numFmtId="41" fontId="121" fillId="4" borderId="1" xfId="2" applyFont="1" applyFill="1" applyBorder="1" applyAlignment="1">
      <alignment vertical="center"/>
    </xf>
    <xf numFmtId="41" fontId="121" fillId="4" borderId="1" xfId="2" applyFont="1" applyFill="1" applyBorder="1" applyAlignment="1">
      <alignment horizontal="right" vertical="center" shrinkToFit="1"/>
    </xf>
    <xf numFmtId="41" fontId="121" fillId="4" borderId="1" xfId="2" applyFont="1" applyFill="1" applyBorder="1" applyAlignment="1">
      <alignment horizontal="center" vertical="center" shrinkToFit="1"/>
    </xf>
    <xf numFmtId="41" fontId="121" fillId="4" borderId="33" xfId="2" applyFont="1" applyFill="1" applyBorder="1" applyAlignment="1">
      <alignment horizontal="right" vertical="center" shrinkToFit="1"/>
    </xf>
    <xf numFmtId="176" fontId="122" fillId="4" borderId="27" xfId="2" applyNumberFormat="1" applyFont="1" applyFill="1" applyBorder="1" applyAlignment="1">
      <alignment horizontal="center" vertical="center" shrinkToFit="1"/>
    </xf>
    <xf numFmtId="176" fontId="122" fillId="4" borderId="1" xfId="2" applyNumberFormat="1" applyFont="1" applyFill="1" applyBorder="1" applyAlignment="1">
      <alignment horizontal="center" vertical="center" shrinkToFit="1"/>
    </xf>
    <xf numFmtId="176" fontId="122" fillId="4" borderId="52" xfId="2" applyNumberFormat="1" applyFont="1" applyFill="1" applyBorder="1" applyAlignment="1">
      <alignment horizontal="center" vertical="center" shrinkToFit="1"/>
    </xf>
    <xf numFmtId="176" fontId="122" fillId="4" borderId="27" xfId="2" applyNumberFormat="1" applyFont="1" applyFill="1" applyBorder="1" applyAlignment="1">
      <alignment horizontal="right" vertical="center" shrinkToFit="1"/>
    </xf>
    <xf numFmtId="176" fontId="122" fillId="4" borderId="1" xfId="2" applyNumberFormat="1" applyFont="1" applyFill="1" applyBorder="1" applyAlignment="1">
      <alignment horizontal="right" vertical="center" shrinkToFit="1"/>
    </xf>
    <xf numFmtId="176" fontId="122" fillId="4" borderId="52" xfId="2" applyNumberFormat="1" applyFont="1" applyFill="1" applyBorder="1" applyAlignment="1">
      <alignment horizontal="right" vertical="center" shrinkToFit="1"/>
    </xf>
    <xf numFmtId="176" fontId="122" fillId="4" borderId="31" xfId="2" applyNumberFormat="1" applyFont="1" applyFill="1" applyBorder="1" applyAlignment="1">
      <alignment horizontal="right" vertical="center" shrinkToFit="1"/>
    </xf>
    <xf numFmtId="0" fontId="107" fillId="0" borderId="1" xfId="0" applyFont="1" applyFill="1" applyBorder="1" applyAlignment="1">
      <alignment horizontal="center" vertical="center"/>
    </xf>
    <xf numFmtId="0" fontId="107" fillId="0" borderId="1" xfId="0" applyFont="1" applyFill="1" applyBorder="1" applyAlignment="1">
      <alignment horizontal="left" vertical="center" shrinkToFit="1"/>
    </xf>
    <xf numFmtId="0" fontId="110" fillId="0" borderId="1" xfId="0" applyFont="1" applyFill="1" applyBorder="1" applyAlignment="1">
      <alignment horizontal="center" vertical="center"/>
    </xf>
    <xf numFmtId="0" fontId="107" fillId="0" borderId="1" xfId="0" applyFont="1" applyFill="1" applyBorder="1" applyAlignment="1">
      <alignment horizontal="center" vertical="center" shrinkToFit="1"/>
    </xf>
    <xf numFmtId="41" fontId="107" fillId="0" borderId="1" xfId="1" applyFont="1" applyFill="1" applyBorder="1" applyAlignment="1">
      <alignment horizontal="center" vertical="center"/>
    </xf>
    <xf numFmtId="41" fontId="110" fillId="4" borderId="32" xfId="3" applyNumberFormat="1" applyFont="1" applyFill="1" applyBorder="1" applyAlignment="1">
      <alignment horizontal="center" vertical="center" shrinkToFit="1"/>
    </xf>
    <xf numFmtId="177" fontId="107" fillId="4" borderId="33" xfId="3" applyNumberFormat="1" applyFont="1" applyFill="1" applyBorder="1" applyAlignment="1">
      <alignment vertical="center" shrinkToFit="1"/>
    </xf>
    <xf numFmtId="177" fontId="9" fillId="4" borderId="33" xfId="3" applyNumberFormat="1" applyFill="1" applyBorder="1" applyAlignment="1">
      <alignment vertical="center" shrinkToFit="1"/>
    </xf>
    <xf numFmtId="177" fontId="9" fillId="0" borderId="33" xfId="3" applyNumberFormat="1" applyBorder="1" applyAlignment="1">
      <alignment vertical="center" shrinkToFit="1"/>
    </xf>
    <xf numFmtId="177" fontId="9" fillId="0" borderId="93" xfId="3" applyNumberFormat="1" applyFont="1" applyBorder="1" applyAlignment="1">
      <alignment vertical="center" shrinkToFit="1"/>
    </xf>
    <xf numFmtId="177" fontId="9" fillId="0" borderId="158" xfId="3" applyNumberFormat="1" applyBorder="1" applyAlignment="1">
      <alignment vertical="center" shrinkToFit="1"/>
    </xf>
    <xf numFmtId="177" fontId="9" fillId="0" borderId="192" xfId="3" applyNumberFormat="1" applyFont="1" applyBorder="1" applyAlignment="1">
      <alignment vertical="center" shrinkToFit="1"/>
    </xf>
    <xf numFmtId="177" fontId="9" fillId="0" borderId="13" xfId="3" applyNumberFormat="1" applyFill="1" applyBorder="1" applyAlignment="1">
      <alignment vertical="center" shrinkToFit="1"/>
    </xf>
    <xf numFmtId="177" fontId="9" fillId="0" borderId="29" xfId="3" applyNumberFormat="1" applyFont="1" applyFill="1" applyBorder="1" applyAlignment="1">
      <alignment vertical="center" shrinkToFit="1"/>
    </xf>
    <xf numFmtId="177" fontId="9" fillId="0" borderId="33" xfId="3" applyNumberFormat="1" applyFont="1" applyFill="1" applyBorder="1" applyAlignment="1">
      <alignment vertical="center" shrinkToFit="1"/>
    </xf>
    <xf numFmtId="177" fontId="9" fillId="0" borderId="55" xfId="3" applyNumberFormat="1" applyBorder="1" applyAlignment="1">
      <alignment vertical="center" shrinkToFit="1"/>
    </xf>
    <xf numFmtId="177" fontId="9" fillId="0" borderId="139" xfId="3" applyNumberFormat="1" applyBorder="1" applyAlignment="1">
      <alignment vertical="center" shrinkToFit="1"/>
    </xf>
    <xf numFmtId="176" fontId="110" fillId="4" borderId="1" xfId="3" applyNumberFormat="1" applyFont="1" applyFill="1" applyBorder="1" applyAlignment="1">
      <alignment vertical="center" shrinkToFit="1"/>
    </xf>
    <xf numFmtId="176" fontId="110" fillId="4" borderId="33" xfId="3" applyNumberFormat="1" applyFont="1" applyFill="1" applyBorder="1" applyAlignment="1">
      <alignment vertical="center" shrinkToFit="1"/>
    </xf>
    <xf numFmtId="176" fontId="3" fillId="4" borderId="1" xfId="3" applyNumberFormat="1" applyFont="1" applyFill="1" applyBorder="1" applyAlignment="1">
      <alignment vertical="center" shrinkToFit="1"/>
    </xf>
    <xf numFmtId="176" fontId="3" fillId="4" borderId="33" xfId="3" applyNumberFormat="1" applyFont="1" applyFill="1" applyBorder="1" applyAlignment="1">
      <alignment vertical="center" shrinkToFit="1"/>
    </xf>
    <xf numFmtId="176" fontId="3" fillId="4" borderId="37" xfId="3" applyNumberFormat="1" applyFont="1" applyFill="1" applyBorder="1" applyAlignment="1">
      <alignment vertical="center" shrinkToFit="1"/>
    </xf>
    <xf numFmtId="176" fontId="3" fillId="4" borderId="38" xfId="3" applyNumberFormat="1" applyFont="1" applyFill="1" applyBorder="1" applyAlignment="1">
      <alignment vertical="center" shrinkToFit="1"/>
    </xf>
    <xf numFmtId="0" fontId="115" fillId="0" borderId="27" xfId="2" applyNumberFormat="1" applyFont="1" applyBorder="1" applyAlignment="1">
      <alignment horizontal="center" vertical="center"/>
    </xf>
    <xf numFmtId="41" fontId="115" fillId="0" borderId="32" xfId="2" applyFont="1" applyBorder="1" applyAlignment="1">
      <alignment horizontal="center" vertical="center" shrinkToFit="1"/>
    </xf>
    <xf numFmtId="41" fontId="115" fillId="0" borderId="1" xfId="2" applyFont="1" applyBorder="1" applyAlignment="1">
      <alignment vertical="center" shrinkToFit="1"/>
    </xf>
    <xf numFmtId="41" fontId="115" fillId="0" borderId="1" xfId="2" applyFont="1" applyBorder="1" applyAlignment="1">
      <alignment horizontal="center" vertical="center" shrinkToFit="1"/>
    </xf>
    <xf numFmtId="41" fontId="115" fillId="0" borderId="32" xfId="2" applyFont="1" applyBorder="1" applyAlignment="1">
      <alignment vertical="center" shrinkToFit="1"/>
    </xf>
    <xf numFmtId="41" fontId="115" fillId="0" borderId="31" xfId="2" applyFont="1" applyBorder="1" applyAlignment="1">
      <alignment vertical="center" shrinkToFit="1"/>
    </xf>
    <xf numFmtId="41" fontId="115" fillId="0" borderId="52" xfId="2" applyFont="1" applyBorder="1" applyAlignment="1">
      <alignment vertical="center" shrinkToFit="1"/>
    </xf>
    <xf numFmtId="41" fontId="118" fillId="0" borderId="31" xfId="2" applyFont="1" applyBorder="1">
      <alignment vertical="center"/>
    </xf>
    <xf numFmtId="0" fontId="107" fillId="0" borderId="12" xfId="3" applyFont="1" applyFill="1" applyBorder="1" applyAlignment="1">
      <alignment horizontal="center" vertical="center"/>
    </xf>
    <xf numFmtId="0" fontId="107" fillId="0" borderId="13" xfId="3" applyFont="1" applyFill="1" applyBorder="1" applyAlignment="1">
      <alignment horizontal="center" vertical="center"/>
    </xf>
    <xf numFmtId="0" fontId="107" fillId="0" borderId="13" xfId="3" applyFont="1" applyFill="1" applyBorder="1" applyAlignment="1">
      <alignment horizontal="left" vertical="center"/>
    </xf>
    <xf numFmtId="0" fontId="107" fillId="0" borderId="16" xfId="3" applyFont="1" applyFill="1" applyBorder="1" applyAlignment="1">
      <alignment horizontal="center" vertical="center" shrinkToFit="1"/>
    </xf>
    <xf numFmtId="0" fontId="107" fillId="0" borderId="44" xfId="3" applyFont="1" applyFill="1" applyBorder="1">
      <alignment vertical="center"/>
    </xf>
    <xf numFmtId="176" fontId="107" fillId="0" borderId="154" xfId="3" applyNumberFormat="1" applyFont="1" applyFill="1" applyBorder="1">
      <alignment vertical="center"/>
    </xf>
    <xf numFmtId="176" fontId="107" fillId="0" borderId="26" xfId="3" applyNumberFormat="1" applyFont="1" applyFill="1" applyBorder="1">
      <alignment vertical="center"/>
    </xf>
    <xf numFmtId="0" fontId="110" fillId="4" borderId="13" xfId="3" applyFont="1" applyFill="1" applyBorder="1" applyAlignment="1">
      <alignment horizontal="center" vertical="center" shrinkToFit="1"/>
    </xf>
    <xf numFmtId="49" fontId="107" fillId="0" borderId="14" xfId="3" applyNumberFormat="1" applyFont="1" applyBorder="1" applyAlignment="1">
      <alignment horizontal="center" vertical="center" wrapText="1" shrinkToFit="1"/>
    </xf>
    <xf numFmtId="0" fontId="3" fillId="8" borderId="0" xfId="3" applyFont="1" applyFill="1" applyAlignment="1">
      <alignment horizontal="center" vertical="center"/>
    </xf>
    <xf numFmtId="0" fontId="3" fillId="0" borderId="0" xfId="3" applyFont="1" applyFill="1" applyAlignment="1">
      <alignment vertical="center"/>
    </xf>
    <xf numFmtId="0" fontId="108" fillId="0" borderId="12" xfId="3" applyFont="1" applyBorder="1" applyAlignment="1">
      <alignment horizontal="center" vertical="center" shrinkToFit="1"/>
    </xf>
    <xf numFmtId="0" fontId="9" fillId="0" borderId="55" xfId="3" applyFont="1" applyFill="1" applyBorder="1" applyAlignment="1">
      <alignment horizontal="center" vertical="center"/>
    </xf>
    <xf numFmtId="0" fontId="9" fillId="0" borderId="55" xfId="3" applyFont="1" applyFill="1" applyBorder="1" applyAlignment="1">
      <alignment horizontal="left" vertical="center"/>
    </xf>
    <xf numFmtId="0" fontId="9" fillId="0" borderId="57" xfId="3" applyFont="1" applyFill="1" applyBorder="1">
      <alignment vertical="center"/>
    </xf>
    <xf numFmtId="176" fontId="9" fillId="0" borderId="58" xfId="3" applyNumberFormat="1" applyFont="1" applyFill="1" applyBorder="1">
      <alignment vertical="center"/>
    </xf>
    <xf numFmtId="176" fontId="107" fillId="0" borderId="214" xfId="3" applyNumberFormat="1" applyFont="1" applyFill="1" applyBorder="1">
      <alignment vertical="center"/>
    </xf>
    <xf numFmtId="176" fontId="107" fillId="0" borderId="1" xfId="3" applyNumberFormat="1" applyFont="1" applyFill="1" applyBorder="1">
      <alignment vertical="center"/>
    </xf>
    <xf numFmtId="176" fontId="107" fillId="0" borderId="37" xfId="3" applyNumberFormat="1" applyFont="1" applyFill="1" applyBorder="1">
      <alignment vertical="center"/>
    </xf>
    <xf numFmtId="0" fontId="123" fillId="0" borderId="27" xfId="3" applyFont="1" applyFill="1" applyBorder="1" applyAlignment="1">
      <alignment horizontal="center" vertical="center" shrinkToFit="1"/>
    </xf>
    <xf numFmtId="3" fontId="76" fillId="7" borderId="31" xfId="27" applyNumberFormat="1" applyFont="1" applyFill="1" applyBorder="1" applyAlignment="1">
      <alignment horizontal="right" vertical="center" shrinkToFit="1"/>
    </xf>
    <xf numFmtId="0" fontId="11" fillId="0" borderId="0" xfId="3" applyFont="1" applyFill="1" applyBorder="1" applyAlignment="1">
      <alignment horizontal="center" vertical="center"/>
    </xf>
    <xf numFmtId="177" fontId="33" fillId="0" borderId="0" xfId="3" applyNumberFormat="1" applyFont="1" applyFill="1" applyBorder="1" applyAlignment="1">
      <alignment horizontal="center" vertical="center" shrinkToFit="1"/>
    </xf>
    <xf numFmtId="0" fontId="49" fillId="0" borderId="0" xfId="3" applyFont="1" applyFill="1" applyBorder="1" applyAlignment="1">
      <alignment horizontal="center" vertical="center"/>
    </xf>
    <xf numFmtId="0" fontId="124" fillId="0" borderId="31" xfId="3" applyFont="1" applyBorder="1" applyAlignment="1">
      <alignment horizontal="left" vertical="center"/>
    </xf>
    <xf numFmtId="0" fontId="107" fillId="4" borderId="32" xfId="3" applyFont="1" applyFill="1" applyBorder="1" applyAlignment="1">
      <alignment horizontal="center" vertical="center" shrinkToFit="1"/>
    </xf>
    <xf numFmtId="41" fontId="11" fillId="4" borderId="93" xfId="2" applyFont="1" applyFill="1" applyBorder="1" applyAlignment="1">
      <alignment horizontal="center" vertical="center" shrinkToFit="1"/>
    </xf>
    <xf numFmtId="12" fontId="107" fillId="4" borderId="33" xfId="2" quotePrefix="1" applyNumberFormat="1" applyFont="1" applyFill="1" applyBorder="1" applyAlignment="1">
      <alignment horizontal="right" vertical="center" shrinkToFit="1"/>
    </xf>
    <xf numFmtId="12" fontId="9" fillId="4" borderId="33" xfId="2" quotePrefix="1" applyNumberFormat="1" applyFont="1" applyFill="1" applyBorder="1" applyAlignment="1">
      <alignment horizontal="right" vertical="center" shrinkToFit="1"/>
    </xf>
    <xf numFmtId="12" fontId="9" fillId="4" borderId="38" xfId="2" quotePrefix="1" applyNumberFormat="1" applyFont="1" applyFill="1" applyBorder="1" applyAlignment="1">
      <alignment horizontal="right" vertical="center" shrinkToFit="1"/>
    </xf>
    <xf numFmtId="0" fontId="100" fillId="4" borderId="1" xfId="3" applyFont="1" applyFill="1" applyBorder="1" applyAlignment="1">
      <alignment horizontal="center" vertical="center" shrinkToFit="1"/>
    </xf>
    <xf numFmtId="0" fontId="100" fillId="4" borderId="13" xfId="3" applyFont="1" applyFill="1" applyBorder="1" applyAlignment="1">
      <alignment horizontal="center" vertical="center" shrinkToFit="1"/>
    </xf>
    <xf numFmtId="41" fontId="3" fillId="2" borderId="16" xfId="2" applyFont="1" applyFill="1" applyBorder="1" applyAlignment="1">
      <alignment horizontal="center" vertical="center" shrinkToFit="1"/>
    </xf>
    <xf numFmtId="41" fontId="100" fillId="4" borderId="154" xfId="2" applyFont="1" applyFill="1" applyBorder="1" applyAlignment="1">
      <alignment horizontal="center" vertical="center" shrinkToFit="1"/>
    </xf>
    <xf numFmtId="41" fontId="100" fillId="4" borderId="13" xfId="2" applyFont="1" applyFill="1" applyBorder="1" applyAlignment="1">
      <alignment horizontal="center" vertical="center" shrinkToFit="1"/>
    </xf>
    <xf numFmtId="0" fontId="10" fillId="4" borderId="203" xfId="3" applyFont="1" applyFill="1" applyBorder="1" applyAlignment="1">
      <alignment horizontal="center" vertical="center" shrinkToFit="1"/>
    </xf>
    <xf numFmtId="0" fontId="10" fillId="4" borderId="95" xfId="3" applyFont="1" applyFill="1" applyBorder="1" applyAlignment="1">
      <alignment horizontal="center" vertical="center" shrinkToFit="1"/>
    </xf>
    <xf numFmtId="0" fontId="10" fillId="4" borderId="220" xfId="3" applyFont="1" applyFill="1" applyBorder="1" applyAlignment="1">
      <alignment horizontal="center" vertical="center" shrinkToFit="1"/>
    </xf>
    <xf numFmtId="0" fontId="10" fillId="4" borderId="221" xfId="3" applyFont="1" applyFill="1" applyBorder="1" applyAlignment="1">
      <alignment horizontal="center" vertical="center" shrinkToFit="1"/>
    </xf>
    <xf numFmtId="0" fontId="10" fillId="4" borderId="204" xfId="3" applyFont="1" applyFill="1" applyBorder="1" applyAlignment="1">
      <alignment horizontal="center" vertical="center" shrinkToFit="1"/>
    </xf>
    <xf numFmtId="176" fontId="12" fillId="4" borderId="78" xfId="2" applyNumberFormat="1" applyFont="1" applyFill="1" applyBorder="1" applyAlignment="1">
      <alignment vertical="center" shrinkToFit="1"/>
    </xf>
    <xf numFmtId="176" fontId="12" fillId="4" borderId="196" xfId="2" applyNumberFormat="1" applyFont="1" applyFill="1" applyBorder="1" applyAlignment="1">
      <alignment vertical="center" shrinkToFit="1"/>
    </xf>
    <xf numFmtId="176" fontId="9" fillId="4" borderId="198" xfId="2" applyNumberFormat="1" applyFont="1" applyFill="1" applyBorder="1" applyAlignment="1">
      <alignment vertical="center" shrinkToFit="1"/>
    </xf>
    <xf numFmtId="176" fontId="9" fillId="4" borderId="199" xfId="2" applyNumberFormat="1" applyFont="1" applyFill="1" applyBorder="1" applyAlignment="1">
      <alignment vertical="center" shrinkToFit="1"/>
    </xf>
    <xf numFmtId="176" fontId="12" fillId="4" borderId="72" xfId="2" applyNumberFormat="1" applyFont="1" applyFill="1" applyBorder="1" applyAlignment="1">
      <alignment vertical="center" shrinkToFit="1"/>
    </xf>
    <xf numFmtId="176" fontId="12" fillId="4" borderId="73" xfId="2" applyNumberFormat="1" applyFont="1" applyFill="1" applyBorder="1" applyAlignment="1">
      <alignment vertical="center" shrinkToFit="1"/>
    </xf>
    <xf numFmtId="41" fontId="107" fillId="4" borderId="68" xfId="2" applyFont="1" applyFill="1" applyBorder="1" applyAlignment="1">
      <alignment horizontal="center" vertical="center" shrinkToFit="1"/>
    </xf>
    <xf numFmtId="187" fontId="107" fillId="4" borderId="161" xfId="3" applyNumberFormat="1" applyFont="1" applyFill="1" applyBorder="1" applyAlignment="1">
      <alignment horizontal="center" vertical="center" shrinkToFit="1"/>
    </xf>
    <xf numFmtId="176" fontId="107" fillId="4" borderId="79" xfId="2" applyNumberFormat="1" applyFont="1" applyFill="1" applyBorder="1" applyAlignment="1">
      <alignment vertical="center" shrinkToFit="1"/>
    </xf>
    <xf numFmtId="176" fontId="107" fillId="4" borderId="80" xfId="2" applyNumberFormat="1" applyFont="1" applyFill="1" applyBorder="1" applyAlignment="1">
      <alignment vertical="center" shrinkToFit="1"/>
    </xf>
    <xf numFmtId="41" fontId="107" fillId="4" borderId="37" xfId="2" applyFont="1" applyFill="1" applyBorder="1" applyAlignment="1">
      <alignment horizontal="center" vertical="center" shrinkToFit="1"/>
    </xf>
    <xf numFmtId="41" fontId="107" fillId="4" borderId="38" xfId="2" applyFont="1" applyFill="1" applyBorder="1" applyAlignment="1">
      <alignment horizontal="center" vertical="center" shrinkToFit="1"/>
    </xf>
    <xf numFmtId="187" fontId="107" fillId="4" borderId="197" xfId="3" applyNumberFormat="1" applyFont="1" applyFill="1" applyBorder="1" applyAlignment="1">
      <alignment horizontal="center" vertical="center" shrinkToFit="1"/>
    </xf>
    <xf numFmtId="176" fontId="107" fillId="4" borderId="198" xfId="2" applyNumberFormat="1" applyFont="1" applyFill="1" applyBorder="1" applyAlignment="1">
      <alignment vertical="center" shrinkToFit="1"/>
    </xf>
    <xf numFmtId="176" fontId="107" fillId="4" borderId="199" xfId="2" applyNumberFormat="1" applyFont="1" applyFill="1" applyBorder="1" applyAlignment="1">
      <alignment vertical="center" shrinkToFit="1"/>
    </xf>
    <xf numFmtId="41" fontId="107" fillId="4" borderId="13" xfId="2" applyFont="1" applyFill="1" applyBorder="1" applyAlignment="1">
      <alignment horizontal="center" vertical="center" shrinkToFit="1"/>
    </xf>
    <xf numFmtId="41" fontId="107" fillId="4" borderId="29" xfId="2" applyFont="1" applyFill="1" applyBorder="1" applyAlignment="1">
      <alignment horizontal="center" vertical="center" shrinkToFit="1"/>
    </xf>
    <xf numFmtId="187" fontId="107" fillId="4" borderId="184" xfId="3" applyNumberFormat="1" applyFont="1" applyFill="1" applyBorder="1" applyAlignment="1">
      <alignment horizontal="center" vertical="center" shrinkToFit="1"/>
    </xf>
    <xf numFmtId="176" fontId="107" fillId="4" borderId="158" xfId="2" applyNumberFormat="1" applyFont="1" applyFill="1" applyBorder="1" applyAlignment="1">
      <alignment vertical="center" shrinkToFit="1"/>
    </xf>
    <xf numFmtId="176" fontId="107" fillId="4" borderId="192" xfId="2" applyNumberFormat="1" applyFont="1" applyFill="1" applyBorder="1" applyAlignment="1">
      <alignment vertical="center" shrinkToFit="1"/>
    </xf>
    <xf numFmtId="41" fontId="107" fillId="4" borderId="93" xfId="2" applyFont="1" applyFill="1" applyBorder="1" applyAlignment="1">
      <alignment horizontal="center" vertical="center" shrinkToFit="1"/>
    </xf>
    <xf numFmtId="0" fontId="26" fillId="9" borderId="82" xfId="3" applyFont="1" applyFill="1" applyBorder="1" applyAlignment="1">
      <alignment horizontal="center" vertical="center" shrinkToFit="1"/>
    </xf>
    <xf numFmtId="41" fontId="26" fillId="9" borderId="82" xfId="2" applyFont="1" applyFill="1" applyBorder="1" applyAlignment="1">
      <alignment horizontal="center" vertical="center" wrapText="1" shrinkToFit="1"/>
    </xf>
    <xf numFmtId="41" fontId="26" fillId="9" borderId="82" xfId="2" applyFont="1" applyFill="1" applyBorder="1" applyAlignment="1">
      <alignment horizontal="center" vertical="center" shrinkToFit="1"/>
    </xf>
    <xf numFmtId="41" fontId="26" fillId="9" borderId="83" xfId="2" applyFont="1" applyFill="1" applyBorder="1" applyAlignment="1">
      <alignment horizontal="center" vertical="center" shrinkToFit="1"/>
    </xf>
    <xf numFmtId="0" fontId="26" fillId="9" borderId="83" xfId="3" applyFont="1" applyFill="1" applyBorder="1" applyAlignment="1">
      <alignment horizontal="center" vertical="center" shrinkToFit="1"/>
    </xf>
    <xf numFmtId="0" fontId="10" fillId="14" borderId="142" xfId="3" applyFont="1" applyFill="1" applyBorder="1" applyAlignment="1">
      <alignment horizontal="center" vertical="center" shrinkToFit="1"/>
    </xf>
    <xf numFmtId="41" fontId="10" fillId="14" borderId="142" xfId="2" applyFont="1" applyFill="1" applyBorder="1" applyAlignment="1">
      <alignment horizontal="center" vertical="center" shrinkToFit="1"/>
    </xf>
    <xf numFmtId="41" fontId="10" fillId="14" borderId="143" xfId="2" applyFont="1" applyFill="1" applyBorder="1" applyAlignment="1">
      <alignment horizontal="center" vertical="center" shrinkToFit="1"/>
    </xf>
    <xf numFmtId="187" fontId="10" fillId="14" borderId="195" xfId="3" applyNumberFormat="1" applyFont="1" applyFill="1" applyBorder="1" applyAlignment="1">
      <alignment horizontal="center" vertical="center" shrinkToFit="1"/>
    </xf>
    <xf numFmtId="183" fontId="10" fillId="14" borderId="142" xfId="3" applyNumberFormat="1" applyFont="1" applyFill="1" applyBorder="1" applyAlignment="1">
      <alignment horizontal="center" vertical="center" shrinkToFit="1"/>
    </xf>
    <xf numFmtId="0" fontId="10" fillId="14" borderId="202" xfId="3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3" fillId="14" borderId="141" xfId="0" applyFont="1" applyFill="1" applyBorder="1" applyAlignment="1">
      <alignment horizontal="center" vertical="center" shrinkToFit="1"/>
    </xf>
    <xf numFmtId="0" fontId="3" fillId="14" borderId="142" xfId="0" applyFont="1" applyFill="1" applyBorder="1" applyAlignment="1">
      <alignment horizontal="center" vertical="center" shrinkToFit="1"/>
    </xf>
    <xf numFmtId="0" fontId="10" fillId="14" borderId="142" xfId="0" applyFont="1" applyFill="1" applyBorder="1" applyAlignment="1">
      <alignment horizontal="center" vertical="center" shrinkToFit="1"/>
    </xf>
    <xf numFmtId="41" fontId="3" fillId="14" borderId="142" xfId="1" applyFont="1" applyFill="1" applyBorder="1" applyAlignment="1">
      <alignment horizontal="center" vertical="center" shrinkToFit="1"/>
    </xf>
    <xf numFmtId="41" fontId="3" fillId="14" borderId="143" xfId="1" applyFont="1" applyFill="1" applyBorder="1" applyAlignment="1">
      <alignment horizontal="center" vertical="center" shrinkToFit="1"/>
    </xf>
    <xf numFmtId="41" fontId="3" fillId="14" borderId="142" xfId="1" applyNumberFormat="1" applyFont="1" applyFill="1" applyBorder="1" applyAlignment="1">
      <alignment horizontal="center" vertical="center" shrinkToFit="1"/>
    </xf>
    <xf numFmtId="0" fontId="3" fillId="14" borderId="146" xfId="0" applyFont="1" applyFill="1" applyBorder="1" applyAlignment="1">
      <alignment horizontal="center" vertical="center" shrinkToFit="1"/>
    </xf>
    <xf numFmtId="41" fontId="3" fillId="14" borderId="146" xfId="1" applyNumberFormat="1" applyFont="1" applyFill="1" applyBorder="1" applyAlignment="1">
      <alignment horizontal="center" vertical="center" shrinkToFit="1"/>
    </xf>
    <xf numFmtId="41" fontId="3" fillId="14" borderId="145" xfId="1" applyNumberFormat="1" applyFont="1" applyFill="1" applyBorder="1" applyAlignment="1">
      <alignment horizontal="center" vertical="center" shrinkToFit="1"/>
    </xf>
    <xf numFmtId="41" fontId="3" fillId="14" borderId="141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41" fontId="26" fillId="9" borderId="35" xfId="1" applyFont="1" applyFill="1" applyBorder="1" applyAlignment="1">
      <alignment horizontal="center" vertical="center" wrapText="1" shrinkToFit="1"/>
    </xf>
    <xf numFmtId="41" fontId="26" fillId="9" borderId="37" xfId="1" applyFont="1" applyFill="1" applyBorder="1" applyAlignment="1">
      <alignment horizontal="center" vertical="center" wrapText="1" shrinkToFit="1"/>
    </xf>
    <xf numFmtId="41" fontId="26" fillId="9" borderId="37" xfId="1" applyNumberFormat="1" applyFont="1" applyFill="1" applyBorder="1" applyAlignment="1">
      <alignment horizontal="center" vertical="center" wrapText="1" shrinkToFit="1"/>
    </xf>
    <xf numFmtId="41" fontId="26" fillId="9" borderId="38" xfId="1" applyNumberFormat="1" applyFont="1" applyFill="1" applyBorder="1" applyAlignment="1">
      <alignment horizontal="center" vertical="center" wrapText="1" shrinkToFit="1"/>
    </xf>
    <xf numFmtId="41" fontId="26" fillId="9" borderId="53" xfId="1" applyNumberFormat="1" applyFont="1" applyFill="1" applyBorder="1" applyAlignment="1">
      <alignment horizontal="center" vertical="center" wrapText="1" shrinkToFit="1"/>
    </xf>
    <xf numFmtId="0" fontId="26" fillId="9" borderId="37" xfId="0" applyFont="1" applyFill="1" applyBorder="1" applyAlignment="1">
      <alignment horizontal="center" vertical="center" wrapText="1" shrinkToFit="1"/>
    </xf>
    <xf numFmtId="41" fontId="26" fillId="9" borderId="36" xfId="1" applyNumberFormat="1" applyFont="1" applyFill="1" applyBorder="1" applyAlignment="1">
      <alignment horizontal="center" vertical="center" wrapText="1" shrinkToFit="1"/>
    </xf>
    <xf numFmtId="0" fontId="115" fillId="0" borderId="13" xfId="0" applyFont="1" applyFill="1" applyBorder="1" applyAlignment="1">
      <alignment horizontal="center" vertical="center" shrinkToFit="1"/>
    </xf>
    <xf numFmtId="41" fontId="115" fillId="0" borderId="13" xfId="0" applyNumberFormat="1" applyFont="1" applyFill="1" applyBorder="1" applyAlignment="1">
      <alignment horizontal="center" vertical="center" shrinkToFit="1"/>
    </xf>
    <xf numFmtId="41" fontId="107" fillId="0" borderId="28" xfId="1" applyNumberFormat="1" applyFont="1" applyFill="1" applyBorder="1" applyAlignment="1">
      <alignment horizontal="center" vertical="center" shrinkToFit="1"/>
    </xf>
    <xf numFmtId="41" fontId="107" fillId="0" borderId="13" xfId="1" applyNumberFormat="1" applyFont="1" applyFill="1" applyBorder="1" applyAlignment="1">
      <alignment horizontal="center" vertical="center" shrinkToFit="1"/>
    </xf>
    <xf numFmtId="0" fontId="107" fillId="0" borderId="26" xfId="0" applyFont="1" applyFill="1" applyBorder="1" applyAlignment="1">
      <alignment horizontal="center" vertical="center" shrinkToFit="1"/>
    </xf>
    <xf numFmtId="0" fontId="107" fillId="0" borderId="31" xfId="0" applyFont="1" applyFill="1" applyBorder="1" applyAlignment="1">
      <alignment horizontal="center" vertical="center" shrinkToFit="1"/>
    </xf>
    <xf numFmtId="0" fontId="107" fillId="3" borderId="27" xfId="0" applyFont="1" applyFill="1" applyBorder="1" applyAlignment="1">
      <alignment horizontal="center" vertical="center" shrinkToFit="1"/>
    </xf>
    <xf numFmtId="0" fontId="115" fillId="3" borderId="1" xfId="0" applyFont="1" applyFill="1" applyBorder="1" applyAlignment="1">
      <alignment horizontal="center" vertical="center" shrinkToFit="1"/>
    </xf>
    <xf numFmtId="41" fontId="115" fillId="3" borderId="1" xfId="0" applyNumberFormat="1" applyFont="1" applyFill="1" applyBorder="1" applyAlignment="1">
      <alignment horizontal="center" vertical="center" shrinkToFit="1"/>
    </xf>
    <xf numFmtId="0" fontId="107" fillId="3" borderId="1" xfId="0" applyFont="1" applyFill="1" applyBorder="1" applyAlignment="1">
      <alignment horizontal="center" vertical="center" shrinkToFit="1"/>
    </xf>
    <xf numFmtId="177" fontId="100" fillId="4" borderId="1" xfId="3" applyNumberFormat="1" applyFont="1" applyFill="1" applyBorder="1" applyAlignment="1">
      <alignment vertical="center" shrinkToFit="1"/>
    </xf>
    <xf numFmtId="0" fontId="107" fillId="4" borderId="33" xfId="3" applyFont="1" applyFill="1" applyBorder="1" applyAlignment="1">
      <alignment horizontal="center" vertical="center" shrinkToFit="1"/>
    </xf>
    <xf numFmtId="0" fontId="107" fillId="4" borderId="31" xfId="3" applyFont="1" applyFill="1" applyBorder="1" applyAlignment="1">
      <alignment vertical="center" shrinkToFit="1"/>
    </xf>
    <xf numFmtId="0" fontId="107" fillId="0" borderId="15" xfId="3" applyFont="1" applyBorder="1" applyAlignment="1">
      <alignment horizontal="center" vertical="center" shrinkToFit="1"/>
    </xf>
    <xf numFmtId="0" fontId="107" fillId="4" borderId="188" xfId="3" applyFont="1" applyFill="1" applyBorder="1" applyAlignment="1">
      <alignment horizontal="center" vertical="center" shrinkToFit="1"/>
    </xf>
    <xf numFmtId="0" fontId="107" fillId="4" borderId="138" xfId="3" applyFont="1" applyFill="1" applyBorder="1" applyAlignment="1">
      <alignment horizontal="center" vertical="center" shrinkToFit="1"/>
    </xf>
    <xf numFmtId="0" fontId="107" fillId="4" borderId="47" xfId="3" applyFont="1" applyFill="1" applyBorder="1" applyAlignment="1">
      <alignment horizontal="center" vertical="center" shrinkToFit="1"/>
    </xf>
    <xf numFmtId="0" fontId="11" fillId="0" borderId="27" xfId="3" applyFont="1" applyBorder="1" applyAlignment="1">
      <alignment horizontal="center" vertical="center" shrinkToFit="1"/>
    </xf>
    <xf numFmtId="177" fontId="100" fillId="4" borderId="154" xfId="3" applyNumberFormat="1" applyFont="1" applyFill="1" applyBorder="1" applyAlignment="1">
      <alignment vertical="center" shrinkToFit="1"/>
    </xf>
    <xf numFmtId="177" fontId="100" fillId="4" borderId="13" xfId="3" applyNumberFormat="1" applyFont="1" applyFill="1" applyBorder="1" applyAlignment="1">
      <alignment vertical="center" shrinkToFit="1"/>
    </xf>
    <xf numFmtId="0" fontId="126" fillId="4" borderId="16" xfId="3" applyFont="1" applyFill="1" applyBorder="1" applyAlignment="1">
      <alignment horizontal="left" vertical="center" shrinkToFit="1"/>
    </xf>
    <xf numFmtId="0" fontId="11" fillId="4" borderId="215" xfId="3" applyFont="1" applyFill="1" applyBorder="1" applyAlignment="1">
      <alignment horizontal="center" vertical="center" shrinkToFit="1"/>
    </xf>
    <xf numFmtId="0" fontId="107" fillId="4" borderId="93" xfId="3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shrinkToFit="1"/>
    </xf>
    <xf numFmtId="0" fontId="3" fillId="0" borderId="1" xfId="3" applyFont="1" applyBorder="1" applyAlignment="1">
      <alignment horizontal="center" vertical="center" shrinkToFit="1"/>
    </xf>
    <xf numFmtId="0" fontId="34" fillId="6" borderId="13" xfId="3" applyFont="1" applyFill="1" applyBorder="1" applyAlignment="1">
      <alignment horizontal="center" vertical="center"/>
    </xf>
    <xf numFmtId="0" fontId="34" fillId="6" borderId="13" xfId="3" applyFont="1" applyFill="1" applyBorder="1" applyAlignment="1">
      <alignment horizontal="center" vertical="center" wrapText="1"/>
    </xf>
    <xf numFmtId="0" fontId="26" fillId="3" borderId="1" xfId="3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 shrinkToFit="1"/>
    </xf>
    <xf numFmtId="0" fontId="26" fillId="9" borderId="37" xfId="19" applyNumberFormat="1" applyFont="1" applyFill="1" applyBorder="1" applyAlignment="1">
      <alignment horizontal="center" vertical="center" shrinkToFit="1"/>
    </xf>
    <xf numFmtId="0" fontId="49" fillId="11" borderId="1" xfId="3" applyFont="1" applyFill="1" applyBorder="1" applyAlignment="1">
      <alignment horizontal="center" vertical="center" shrinkToFit="1"/>
    </xf>
    <xf numFmtId="0" fontId="26" fillId="6" borderId="1" xfId="3" applyFont="1" applyFill="1" applyBorder="1" applyAlignment="1">
      <alignment horizontal="center" vertical="center" shrinkToFit="1"/>
    </xf>
    <xf numFmtId="41" fontId="26" fillId="6" borderId="1" xfId="2" applyFont="1" applyFill="1" applyBorder="1" applyAlignment="1">
      <alignment horizontal="center" vertical="center" shrinkToFit="1"/>
    </xf>
    <xf numFmtId="0" fontId="83" fillId="0" borderId="0" xfId="3" applyFont="1" applyBorder="1" applyAlignment="1">
      <alignment horizontal="center" vertical="center"/>
    </xf>
    <xf numFmtId="0" fontId="49" fillId="7" borderId="1" xfId="3" applyFont="1" applyFill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23" xfId="3" applyFont="1" applyBorder="1" applyAlignment="1">
      <alignment horizontal="center" vertical="center" shrinkToFit="1"/>
    </xf>
    <xf numFmtId="0" fontId="9" fillId="0" borderId="0" xfId="3" applyAlignment="1">
      <alignment horizontal="center" vertical="center"/>
    </xf>
    <xf numFmtId="0" fontId="107" fillId="4" borderId="16" xfId="3" applyFont="1" applyFill="1" applyBorder="1" applyAlignment="1">
      <alignment horizontal="center" vertical="center" shrinkToFit="1"/>
    </xf>
    <xf numFmtId="0" fontId="26" fillId="9" borderId="82" xfId="3" applyFont="1" applyFill="1" applyBorder="1" applyAlignment="1">
      <alignment horizontal="center" vertical="center" shrinkToFit="1"/>
    </xf>
    <xf numFmtId="0" fontId="3" fillId="9" borderId="37" xfId="0" applyFont="1" applyFill="1" applyBorder="1" applyAlignment="1">
      <alignment horizontal="center" vertical="center" shrinkToFit="1"/>
    </xf>
    <xf numFmtId="0" fontId="107" fillId="0" borderId="12" xfId="0" applyFont="1" applyFill="1" applyBorder="1" applyAlignment="1">
      <alignment horizontal="center" vertical="center" shrinkToFit="1"/>
    </xf>
    <xf numFmtId="0" fontId="107" fillId="0" borderId="13" xfId="0" applyFont="1" applyFill="1" applyBorder="1" applyAlignment="1">
      <alignment horizontal="center" vertical="center" shrinkToFit="1"/>
    </xf>
    <xf numFmtId="0" fontId="34" fillId="6" borderId="13" xfId="3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 shrinkToFit="1"/>
    </xf>
    <xf numFmtId="0" fontId="9" fillId="0" borderId="0" xfId="3" applyAlignment="1">
      <alignment horizontal="center" vertical="center"/>
    </xf>
    <xf numFmtId="0" fontId="115" fillId="4" borderId="179" xfId="3" applyFont="1" applyFill="1" applyBorder="1" applyAlignment="1">
      <alignment horizontal="center" vertical="center" shrinkToFit="1"/>
    </xf>
    <xf numFmtId="0" fontId="127" fillId="0" borderId="29" xfId="3" applyFont="1" applyFill="1" applyBorder="1" applyAlignment="1">
      <alignment horizontal="left" vertical="center" shrinkToFit="1"/>
    </xf>
    <xf numFmtId="0" fontId="116" fillId="0" borderId="13" xfId="3" applyFont="1" applyFill="1" applyBorder="1" applyAlignment="1">
      <alignment horizontal="center" vertical="center" shrinkToFit="1"/>
    </xf>
    <xf numFmtId="0" fontId="115" fillId="0" borderId="44" xfId="3" applyFont="1" applyFill="1" applyBorder="1" applyAlignment="1">
      <alignment horizontal="center" vertical="center" shrinkToFit="1"/>
    </xf>
    <xf numFmtId="41" fontId="115" fillId="0" borderId="29" xfId="2" applyFont="1" applyFill="1" applyBorder="1" applyAlignment="1">
      <alignment horizontal="center" vertical="center" shrinkToFit="1"/>
    </xf>
    <xf numFmtId="186" fontId="115" fillId="0" borderId="13" xfId="2" applyNumberFormat="1" applyFont="1" applyFill="1" applyBorder="1" applyAlignment="1">
      <alignment horizontal="center" vertical="center" shrinkToFit="1"/>
    </xf>
    <xf numFmtId="0" fontId="115" fillId="0" borderId="177" xfId="3" applyFont="1" applyFill="1" applyBorder="1" applyAlignment="1">
      <alignment horizontal="center" vertical="center"/>
    </xf>
    <xf numFmtId="177" fontId="26" fillId="0" borderId="29" xfId="2" applyNumberFormat="1" applyFont="1" applyFill="1" applyBorder="1" applyAlignment="1">
      <alignment horizontal="center" vertical="center" shrinkToFit="1"/>
    </xf>
    <xf numFmtId="41" fontId="115" fillId="0" borderId="1" xfId="2" applyNumberFormat="1" applyFont="1" applyFill="1" applyBorder="1" applyAlignment="1">
      <alignment horizontal="center" vertical="center" shrinkToFit="1"/>
    </xf>
    <xf numFmtId="41" fontId="51" fillId="0" borderId="13" xfId="2" applyFont="1" applyFill="1" applyBorder="1" applyAlignment="1">
      <alignment horizontal="center" vertical="center" shrinkToFit="1"/>
    </xf>
    <xf numFmtId="41" fontId="51" fillId="0" borderId="154" xfId="2" applyNumberFormat="1" applyFont="1" applyFill="1" applyBorder="1" applyAlignment="1">
      <alignment horizontal="center" vertical="center" shrinkToFit="1"/>
    </xf>
    <xf numFmtId="41" fontId="110" fillId="4" borderId="31" xfId="2" applyFont="1" applyFill="1" applyBorder="1" applyAlignment="1">
      <alignment horizontal="center" vertical="center" shrinkToFit="1"/>
    </xf>
    <xf numFmtId="41" fontId="110" fillId="4" borderId="39" xfId="2" applyFont="1" applyFill="1" applyBorder="1" applyAlignment="1">
      <alignment horizontal="center" vertical="center" shrinkToFit="1"/>
    </xf>
    <xf numFmtId="41" fontId="3" fillId="0" borderId="23" xfId="2" applyFont="1" applyBorder="1" applyAlignment="1">
      <alignment horizontal="center" vertical="center" wrapText="1" shrinkToFit="1"/>
    </xf>
    <xf numFmtId="41" fontId="115" fillId="0" borderId="33" xfId="2" applyFont="1" applyBorder="1" applyAlignment="1">
      <alignment vertical="center" shrinkToFit="1"/>
    </xf>
    <xf numFmtId="41" fontId="33" fillId="0" borderId="33" xfId="2" applyFont="1" applyBorder="1" applyAlignment="1">
      <alignment vertical="center" shrinkToFit="1"/>
    </xf>
    <xf numFmtId="41" fontId="3" fillId="0" borderId="42" xfId="2" applyFont="1" applyBorder="1" applyAlignment="1">
      <alignment horizontal="center" vertical="center" wrapText="1" shrinkToFit="1"/>
    </xf>
    <xf numFmtId="41" fontId="10" fillId="4" borderId="12" xfId="2" applyFont="1" applyFill="1" applyBorder="1" applyAlignment="1">
      <alignment horizontal="center" vertical="center" shrinkToFit="1"/>
    </xf>
    <xf numFmtId="41" fontId="116" fillId="0" borderId="27" xfId="2" applyFont="1" applyBorder="1" applyAlignment="1">
      <alignment vertical="center" shrinkToFit="1"/>
    </xf>
    <xf numFmtId="41" fontId="9" fillId="0" borderId="27" xfId="2" applyFont="1" applyBorder="1" applyAlignment="1">
      <alignment vertical="center" shrinkToFit="1"/>
    </xf>
    <xf numFmtId="41" fontId="9" fillId="0" borderId="35" xfId="2" applyFont="1" applyBorder="1" applyAlignment="1">
      <alignment vertical="center" shrinkToFit="1"/>
    </xf>
    <xf numFmtId="41" fontId="33" fillId="0" borderId="38" xfId="2" applyFont="1" applyBorder="1" applyAlignment="1">
      <alignment vertical="center" shrinkToFit="1"/>
    </xf>
    <xf numFmtId="41" fontId="115" fillId="0" borderId="1" xfId="2" applyFont="1" applyBorder="1" applyAlignment="1">
      <alignment horizontal="left" vertical="center" shrinkToFit="1"/>
    </xf>
    <xf numFmtId="41" fontId="121" fillId="0" borderId="33" xfId="2" applyFont="1" applyBorder="1" applyAlignment="1">
      <alignment horizontal="center" vertical="center" shrinkToFit="1"/>
    </xf>
    <xf numFmtId="41" fontId="121" fillId="0" borderId="1" xfId="2" applyFont="1" applyBorder="1" applyAlignment="1">
      <alignment horizontal="center" vertical="center" shrinkToFit="1"/>
    </xf>
    <xf numFmtId="14" fontId="26" fillId="6" borderId="33" xfId="3" applyNumberFormat="1" applyFont="1" applyFill="1" applyBorder="1" applyAlignment="1">
      <alignment horizontal="center" vertical="center" shrinkToFit="1"/>
    </xf>
    <xf numFmtId="0" fontId="107" fillId="0" borderId="13" xfId="3" applyFont="1" applyFill="1" applyBorder="1" applyAlignment="1">
      <alignment horizontal="center" vertical="center" shrinkToFit="1"/>
    </xf>
    <xf numFmtId="41" fontId="34" fillId="6" borderId="29" xfId="2" applyFont="1" applyFill="1" applyBorder="1" applyAlignment="1">
      <alignment horizontal="center" vertical="center" wrapText="1"/>
    </xf>
    <xf numFmtId="176" fontId="106" fillId="0" borderId="29" xfId="3" applyNumberFormat="1" applyFont="1" applyBorder="1">
      <alignment vertical="center"/>
    </xf>
    <xf numFmtId="176" fontId="9" fillId="0" borderId="29" xfId="3" applyNumberFormat="1" applyFont="1" applyBorder="1">
      <alignment vertical="center"/>
    </xf>
    <xf numFmtId="176" fontId="9" fillId="0" borderId="139" xfId="3" applyNumberFormat="1" applyFont="1" applyBorder="1">
      <alignment vertical="center"/>
    </xf>
    <xf numFmtId="0" fontId="37" fillId="0" borderId="1" xfId="3" applyFont="1" applyBorder="1">
      <alignment vertical="center"/>
    </xf>
    <xf numFmtId="176" fontId="37" fillId="0" borderId="33" xfId="3" applyNumberFormat="1" applyFont="1" applyBorder="1">
      <alignment vertical="center"/>
    </xf>
    <xf numFmtId="176" fontId="37" fillId="0" borderId="1" xfId="3" applyNumberFormat="1" applyFont="1" applyBorder="1">
      <alignment vertical="center"/>
    </xf>
    <xf numFmtId="176" fontId="37" fillId="0" borderId="31" xfId="3" applyNumberFormat="1" applyFont="1" applyBorder="1">
      <alignment vertical="center"/>
    </xf>
    <xf numFmtId="0" fontId="91" fillId="0" borderId="37" xfId="3" applyFont="1" applyBorder="1" applyAlignment="1">
      <alignment horizontal="center" vertical="center" shrinkToFit="1"/>
    </xf>
    <xf numFmtId="0" fontId="37" fillId="0" borderId="37" xfId="3" applyFont="1" applyBorder="1">
      <alignment vertical="center"/>
    </xf>
    <xf numFmtId="176" fontId="37" fillId="0" borderId="38" xfId="3" applyNumberFormat="1" applyFont="1" applyBorder="1">
      <alignment vertical="center"/>
    </xf>
    <xf numFmtId="176" fontId="37" fillId="0" borderId="37" xfId="3" applyNumberFormat="1" applyFont="1" applyBorder="1">
      <alignment vertical="center"/>
    </xf>
    <xf numFmtId="176" fontId="37" fillId="0" borderId="39" xfId="3" applyNumberFormat="1" applyFont="1" applyBorder="1">
      <alignment vertical="center"/>
    </xf>
    <xf numFmtId="0" fontId="26" fillId="3" borderId="33" xfId="3" applyFont="1" applyFill="1" applyBorder="1" applyAlignment="1">
      <alignment horizontal="center" vertical="center" shrinkToFit="1"/>
    </xf>
    <xf numFmtId="41" fontId="37" fillId="0" borderId="13" xfId="2" applyFont="1" applyFill="1" applyBorder="1" applyAlignment="1">
      <alignment horizontal="center" vertical="center" shrinkToFit="1"/>
    </xf>
    <xf numFmtId="41" fontId="37" fillId="0" borderId="55" xfId="2" applyFont="1" applyFill="1" applyBorder="1" applyAlignment="1">
      <alignment horizontal="center" vertical="center" shrinkToFit="1"/>
    </xf>
    <xf numFmtId="0" fontId="100" fillId="0" borderId="0" xfId="3" applyFont="1">
      <alignment vertical="center"/>
    </xf>
    <xf numFmtId="0" fontId="58" fillId="4" borderId="27" xfId="19" applyFont="1" applyFill="1" applyBorder="1" applyAlignment="1">
      <alignment horizontal="center" vertical="center" shrinkToFit="1"/>
    </xf>
    <xf numFmtId="0" fontId="58" fillId="4" borderId="1" xfId="19" applyFont="1" applyFill="1" applyBorder="1" applyAlignment="1">
      <alignment horizontal="center" vertical="center" shrinkToFit="1"/>
    </xf>
    <xf numFmtId="0" fontId="58" fillId="4" borderId="1" xfId="19" applyFont="1" applyFill="1" applyBorder="1" applyAlignment="1">
      <alignment horizontal="left" vertical="center" shrinkToFit="1"/>
    </xf>
    <xf numFmtId="0" fontId="58" fillId="4" borderId="13" xfId="19" applyFont="1" applyFill="1" applyBorder="1" applyAlignment="1">
      <alignment horizontal="center" vertical="center" shrinkToFit="1"/>
    </xf>
    <xf numFmtId="0" fontId="58" fillId="4" borderId="1" xfId="26" applyNumberFormat="1" applyFont="1" applyFill="1" applyBorder="1" applyAlignment="1">
      <alignment horizontal="center" vertical="center" shrinkToFit="1"/>
    </xf>
    <xf numFmtId="0" fontId="58" fillId="4" borderId="31" xfId="19" applyFont="1" applyFill="1" applyBorder="1" applyAlignment="1">
      <alignment horizontal="left" vertical="center"/>
    </xf>
    <xf numFmtId="0" fontId="49" fillId="4" borderId="31" xfId="19" applyFont="1" applyFill="1" applyBorder="1" applyAlignment="1">
      <alignment horizontal="center" vertical="center"/>
    </xf>
    <xf numFmtId="0" fontId="58" fillId="4" borderId="16" xfId="19" applyFont="1" applyFill="1" applyBorder="1" applyAlignment="1">
      <alignment horizontal="center" vertical="center" shrinkToFit="1"/>
    </xf>
    <xf numFmtId="0" fontId="58" fillId="4" borderId="16" xfId="19" applyFont="1" applyFill="1" applyBorder="1" applyAlignment="1">
      <alignment horizontal="left" vertical="center" shrinkToFit="1"/>
    </xf>
    <xf numFmtId="0" fontId="58" fillId="4" borderId="16" xfId="26" applyNumberFormat="1" applyFont="1" applyFill="1" applyBorder="1" applyAlignment="1">
      <alignment horizontal="center" vertical="center" shrinkToFit="1"/>
    </xf>
    <xf numFmtId="0" fontId="58" fillId="4" borderId="47" xfId="19" applyFont="1" applyFill="1" applyBorder="1" applyAlignment="1">
      <alignment horizontal="left" vertical="center"/>
    </xf>
    <xf numFmtId="0" fontId="58" fillId="4" borderId="35" xfId="19" applyFont="1" applyFill="1" applyBorder="1" applyAlignment="1">
      <alignment horizontal="center" vertical="center" shrinkToFit="1"/>
    </xf>
    <xf numFmtId="0" fontId="58" fillId="4" borderId="37" xfId="19" applyFont="1" applyFill="1" applyBorder="1" applyAlignment="1">
      <alignment horizontal="center" vertical="center" shrinkToFit="1"/>
    </xf>
    <xf numFmtId="0" fontId="58" fillId="4" borderId="37" xfId="19" applyFont="1" applyFill="1" applyBorder="1" applyAlignment="1">
      <alignment horizontal="center" vertical="center"/>
    </xf>
    <xf numFmtId="0" fontId="58" fillId="4" borderId="37" xfId="19" applyFont="1" applyFill="1" applyBorder="1">
      <alignment vertical="center"/>
    </xf>
    <xf numFmtId="0" fontId="58" fillId="4" borderId="37" xfId="26" applyNumberFormat="1" applyFont="1" applyFill="1" applyBorder="1" applyAlignment="1">
      <alignment horizontal="center" vertical="center"/>
    </xf>
    <xf numFmtId="41" fontId="58" fillId="4" borderId="38" xfId="26" applyFont="1" applyFill="1" applyBorder="1" applyAlignment="1">
      <alignment horizontal="center" vertical="center"/>
    </xf>
    <xf numFmtId="0" fontId="58" fillId="4" borderId="39" xfId="19" applyFont="1" applyFill="1" applyBorder="1">
      <alignment vertical="center"/>
    </xf>
    <xf numFmtId="41" fontId="58" fillId="4" borderId="13" xfId="26" applyFont="1" applyFill="1" applyBorder="1" applyAlignment="1">
      <alignment horizontal="center" vertical="center" shrinkToFit="1"/>
    </xf>
    <xf numFmtId="41" fontId="58" fillId="4" borderId="13" xfId="26" applyNumberFormat="1" applyFont="1" applyFill="1" applyBorder="1" applyAlignment="1">
      <alignment horizontal="center" vertical="center" shrinkToFit="1"/>
    </xf>
    <xf numFmtId="41" fontId="58" fillId="4" borderId="55" xfId="26" applyFont="1" applyFill="1" applyBorder="1" applyAlignment="1">
      <alignment horizontal="center" vertical="center" shrinkToFit="1"/>
    </xf>
    <xf numFmtId="41" fontId="58" fillId="4" borderId="55" xfId="26" applyNumberFormat="1" applyFont="1" applyFill="1" applyBorder="1" applyAlignment="1">
      <alignment horizontal="center" vertical="center" shrinkToFit="1"/>
    </xf>
    <xf numFmtId="0" fontId="37" fillId="0" borderId="27" xfId="3" applyFont="1" applyBorder="1" applyAlignment="1">
      <alignment horizontal="center" vertical="center" shrinkToFit="1"/>
    </xf>
    <xf numFmtId="0" fontId="37" fillId="0" borderId="1" xfId="3" applyFont="1" applyBorder="1" applyAlignment="1">
      <alignment vertical="center" shrinkToFit="1"/>
    </xf>
    <xf numFmtId="177" fontId="37" fillId="0" borderId="1" xfId="3" applyNumberFormat="1" applyFont="1" applyBorder="1" applyAlignment="1">
      <alignment vertical="center" shrinkToFit="1"/>
    </xf>
    <xf numFmtId="0" fontId="11" fillId="0" borderId="156" xfId="3" applyFont="1" applyFill="1" applyBorder="1" applyAlignment="1">
      <alignment horizontal="center" vertical="center" shrinkToFit="1"/>
    </xf>
    <xf numFmtId="0" fontId="37" fillId="0" borderId="15" xfId="3" applyFont="1" applyBorder="1" applyAlignment="1">
      <alignment horizontal="center" vertical="center" shrinkToFit="1"/>
    </xf>
    <xf numFmtId="0" fontId="37" fillId="0" borderId="16" xfId="3" applyFont="1" applyBorder="1" applyAlignment="1">
      <alignment vertical="center" shrinkToFit="1"/>
    </xf>
    <xf numFmtId="0" fontId="37" fillId="0" borderId="16" xfId="3" applyFont="1" applyBorder="1" applyAlignment="1">
      <alignment horizontal="center" vertical="center" shrinkToFit="1"/>
    </xf>
    <xf numFmtId="177" fontId="37" fillId="0" borderId="16" xfId="3" applyNumberFormat="1" applyFont="1" applyBorder="1" applyAlignment="1">
      <alignment vertical="center" shrinkToFit="1"/>
    </xf>
    <xf numFmtId="0" fontId="37" fillId="0" borderId="27" xfId="3" applyFont="1" applyFill="1" applyBorder="1" applyAlignment="1">
      <alignment horizontal="center" vertical="center" shrinkToFit="1"/>
    </xf>
    <xf numFmtId="0" fontId="37" fillId="0" borderId="1" xfId="3" applyFont="1" applyFill="1" applyBorder="1" applyAlignment="1">
      <alignment vertical="center" shrinkToFit="1"/>
    </xf>
    <xf numFmtId="0" fontId="37" fillId="0" borderId="1" xfId="3" applyFont="1" applyFill="1" applyBorder="1" applyAlignment="1">
      <alignment horizontal="center" vertical="center" shrinkToFit="1"/>
    </xf>
    <xf numFmtId="177" fontId="37" fillId="0" borderId="1" xfId="3" applyNumberFormat="1" applyFont="1" applyFill="1" applyBorder="1" applyAlignment="1">
      <alignment vertical="center" shrinkToFit="1"/>
    </xf>
    <xf numFmtId="0" fontId="37" fillId="0" borderId="157" xfId="3" applyFont="1" applyFill="1" applyBorder="1" applyAlignment="1">
      <alignment horizontal="center" vertical="center" shrinkToFit="1"/>
    </xf>
    <xf numFmtId="0" fontId="37" fillId="0" borderId="158" xfId="3" applyFont="1" applyFill="1" applyBorder="1" applyAlignment="1">
      <alignment vertical="center" shrinkToFit="1"/>
    </xf>
    <xf numFmtId="0" fontId="37" fillId="0" borderId="158" xfId="3" applyFont="1" applyFill="1" applyBorder="1" applyAlignment="1">
      <alignment horizontal="center" vertical="center" shrinkToFit="1"/>
    </xf>
    <xf numFmtId="177" fontId="37" fillId="0" borderId="158" xfId="3" applyNumberFormat="1" applyFont="1" applyFill="1" applyBorder="1" applyAlignment="1">
      <alignment vertical="center" shrinkToFit="1"/>
    </xf>
    <xf numFmtId="0" fontId="37" fillId="0" borderId="48" xfId="3" applyFont="1" applyFill="1" applyBorder="1" applyAlignment="1">
      <alignment horizontal="center" vertical="center" shrinkToFit="1"/>
    </xf>
    <xf numFmtId="0" fontId="37" fillId="0" borderId="55" xfId="3" applyFont="1" applyFill="1" applyBorder="1" applyAlignment="1">
      <alignment vertical="center" shrinkToFit="1"/>
    </xf>
    <xf numFmtId="0" fontId="37" fillId="0" borderId="55" xfId="3" applyFont="1" applyFill="1" applyBorder="1" applyAlignment="1">
      <alignment horizontal="center" vertical="center" shrinkToFit="1"/>
    </xf>
    <xf numFmtId="177" fontId="37" fillId="0" borderId="55" xfId="3" applyNumberFormat="1" applyFont="1" applyFill="1" applyBorder="1" applyAlignment="1">
      <alignment vertical="center" shrinkToFit="1"/>
    </xf>
    <xf numFmtId="0" fontId="11" fillId="0" borderId="159" xfId="3" applyFont="1" applyFill="1" applyBorder="1" applyAlignment="1">
      <alignment horizontal="center" vertical="center" shrinkToFit="1"/>
    </xf>
    <xf numFmtId="41" fontId="11" fillId="4" borderId="27" xfId="2" applyFont="1" applyFill="1" applyBorder="1" applyAlignment="1">
      <alignment horizontal="center" vertical="center" shrinkToFit="1"/>
    </xf>
    <xf numFmtId="41" fontId="11" fillId="4" borderId="1" xfId="2" applyFont="1" applyFill="1" applyBorder="1" applyAlignment="1">
      <alignment horizontal="center" vertical="center" shrinkToFit="1"/>
    </xf>
    <xf numFmtId="41" fontId="11" fillId="4" borderId="52" xfId="2" applyFont="1" applyFill="1" applyBorder="1" applyAlignment="1">
      <alignment horizontal="center" vertical="center" shrinkToFit="1"/>
    </xf>
    <xf numFmtId="41" fontId="11" fillId="4" borderId="35" xfId="2" applyFont="1" applyFill="1" applyBorder="1" applyAlignment="1">
      <alignment horizontal="center" vertical="center" shrinkToFit="1"/>
    </xf>
    <xf numFmtId="41" fontId="11" fillId="4" borderId="37" xfId="2" applyFont="1" applyFill="1" applyBorder="1" applyAlignment="1">
      <alignment horizontal="center" vertical="center" shrinkToFit="1"/>
    </xf>
    <xf numFmtId="41" fontId="11" fillId="4" borderId="53" xfId="2" applyFont="1" applyFill="1" applyBorder="1" applyAlignment="1">
      <alignment horizontal="center" vertical="center" shrinkToFit="1"/>
    </xf>
    <xf numFmtId="41" fontId="58" fillId="4" borderId="1" xfId="26" applyFont="1" applyFill="1" applyBorder="1" applyAlignment="1">
      <alignment horizontal="right" vertical="center" shrinkToFit="1"/>
    </xf>
    <xf numFmtId="181" fontId="58" fillId="4" borderId="1" xfId="19" applyNumberFormat="1" applyFont="1" applyFill="1" applyBorder="1" applyAlignment="1">
      <alignment horizontal="right" vertical="center" shrinkToFit="1"/>
    </xf>
    <xf numFmtId="176" fontId="58" fillId="4" borderId="1" xfId="19" applyNumberFormat="1" applyFont="1" applyFill="1" applyBorder="1" applyAlignment="1">
      <alignment horizontal="right" vertical="center" shrinkToFit="1"/>
    </xf>
    <xf numFmtId="0" fontId="58" fillId="4" borderId="37" xfId="19" applyFont="1" applyFill="1" applyBorder="1" applyAlignment="1">
      <alignment horizontal="right" vertical="center"/>
    </xf>
    <xf numFmtId="0" fontId="37" fillId="0" borderId="35" xfId="3" applyFont="1" applyBorder="1" applyAlignment="1">
      <alignment horizontal="center" vertical="center" shrinkToFit="1"/>
    </xf>
    <xf numFmtId="0" fontId="37" fillId="0" borderId="37" xfId="3" applyFont="1" applyBorder="1" applyAlignment="1">
      <alignment vertical="center" shrinkToFit="1"/>
    </xf>
    <xf numFmtId="0" fontId="37" fillId="0" borderId="37" xfId="3" applyFont="1" applyBorder="1" applyAlignment="1">
      <alignment horizontal="center" vertical="center" shrinkToFit="1"/>
    </xf>
    <xf numFmtId="0" fontId="37" fillId="0" borderId="33" xfId="3" applyFont="1" applyFill="1" applyBorder="1" applyAlignment="1">
      <alignment horizontal="center" vertical="center" shrinkToFit="1"/>
    </xf>
    <xf numFmtId="41" fontId="37" fillId="0" borderId="1" xfId="2" applyFont="1" applyFill="1" applyBorder="1" applyAlignment="1">
      <alignment horizontal="center" vertical="center" shrinkToFit="1"/>
    </xf>
    <xf numFmtId="0" fontId="37" fillId="0" borderId="31" xfId="3" applyFont="1" applyFill="1" applyBorder="1" applyAlignment="1">
      <alignment vertical="center" shrinkToFit="1"/>
    </xf>
    <xf numFmtId="0" fontId="37" fillId="0" borderId="38" xfId="3" applyFont="1" applyFill="1" applyBorder="1" applyAlignment="1">
      <alignment horizontal="center" vertical="center" shrinkToFit="1"/>
    </xf>
    <xf numFmtId="0" fontId="37" fillId="0" borderId="37" xfId="3" applyFont="1" applyFill="1" applyBorder="1" applyAlignment="1">
      <alignment horizontal="center" vertical="center" shrinkToFit="1"/>
    </xf>
    <xf numFmtId="41" fontId="37" fillId="0" borderId="37" xfId="2" applyFont="1" applyFill="1" applyBorder="1" applyAlignment="1">
      <alignment horizontal="center" vertical="center" shrinkToFit="1"/>
    </xf>
    <xf numFmtId="0" fontId="37" fillId="0" borderId="39" xfId="3" applyFont="1" applyFill="1" applyBorder="1" applyAlignment="1">
      <alignment vertical="center" shrinkToFit="1"/>
    </xf>
    <xf numFmtId="41" fontId="107" fillId="0" borderId="3" xfId="2" applyFont="1" applyFill="1" applyBorder="1" applyAlignment="1">
      <alignment horizontal="center" vertical="center" shrinkToFit="1"/>
    </xf>
    <xf numFmtId="0" fontId="107" fillId="0" borderId="18" xfId="3" applyFont="1" applyBorder="1" applyAlignment="1">
      <alignment horizontal="center" vertical="center" shrinkToFit="1"/>
    </xf>
    <xf numFmtId="0" fontId="107" fillId="0" borderId="51" xfId="3" applyFont="1" applyBorder="1" applyAlignment="1">
      <alignment horizontal="center" vertical="center" shrinkToFit="1"/>
    </xf>
    <xf numFmtId="0" fontId="107" fillId="0" borderId="18" xfId="3" applyFont="1" applyBorder="1" applyAlignment="1">
      <alignment vertical="center" shrinkToFit="1"/>
    </xf>
    <xf numFmtId="0" fontId="107" fillId="0" borderId="4" xfId="3" applyFont="1" applyFill="1" applyBorder="1" applyAlignment="1">
      <alignment horizontal="center" vertical="center" shrinkToFit="1"/>
    </xf>
    <xf numFmtId="0" fontId="58" fillId="0" borderId="27" xfId="3" applyFont="1" applyFill="1" applyBorder="1" applyAlignment="1">
      <alignment horizontal="center" vertical="center" shrinkToFit="1"/>
    </xf>
    <xf numFmtId="0" fontId="58" fillId="0" borderId="32" xfId="3" applyFont="1" applyFill="1" applyBorder="1" applyAlignment="1">
      <alignment horizontal="center" vertical="center" shrinkToFit="1"/>
    </xf>
    <xf numFmtId="0" fontId="58" fillId="0" borderId="52" xfId="3" applyFont="1" applyFill="1" applyBorder="1" applyAlignment="1">
      <alignment horizontal="center" vertical="center" shrinkToFit="1"/>
    </xf>
    <xf numFmtId="0" fontId="58" fillId="0" borderId="35" xfId="3" applyFont="1" applyFill="1" applyBorder="1" applyAlignment="1">
      <alignment horizontal="center" vertical="center" shrinkToFit="1"/>
    </xf>
    <xf numFmtId="0" fontId="58" fillId="0" borderId="36" xfId="3" applyFont="1" applyFill="1" applyBorder="1" applyAlignment="1">
      <alignment horizontal="center" vertical="center" shrinkToFit="1"/>
    </xf>
    <xf numFmtId="0" fontId="58" fillId="0" borderId="53" xfId="3" applyFont="1" applyFill="1" applyBorder="1" applyAlignment="1">
      <alignment horizontal="center" vertical="center" shrinkToFit="1"/>
    </xf>
    <xf numFmtId="0" fontId="107" fillId="0" borderId="27" xfId="27" applyFont="1" applyBorder="1" applyAlignment="1">
      <alignment horizontal="center" vertical="center"/>
    </xf>
    <xf numFmtId="0" fontId="107" fillId="0" borderId="1" xfId="27" applyFont="1" applyFill="1" applyBorder="1" applyAlignment="1">
      <alignment horizontal="center" vertical="center"/>
    </xf>
    <xf numFmtId="0" fontId="108" fillId="0" borderId="1" xfId="27" applyFont="1" applyFill="1" applyBorder="1" applyAlignment="1">
      <alignment horizontal="left" vertical="center" shrinkToFit="1"/>
    </xf>
    <xf numFmtId="0" fontId="107" fillId="0" borderId="1" xfId="27" applyFont="1" applyFill="1" applyBorder="1" applyAlignment="1">
      <alignment horizontal="center" vertical="center" shrinkToFit="1"/>
    </xf>
    <xf numFmtId="0" fontId="108" fillId="0" borderId="1" xfId="27" applyFont="1" applyFill="1" applyBorder="1" applyAlignment="1">
      <alignment horizontal="center" vertical="center" shrinkToFit="1"/>
    </xf>
    <xf numFmtId="41" fontId="107" fillId="0" borderId="1" xfId="28" applyFont="1" applyFill="1" applyBorder="1" applyAlignment="1">
      <alignment horizontal="center" vertical="center" shrinkToFit="1"/>
    </xf>
    <xf numFmtId="3" fontId="108" fillId="0" borderId="1" xfId="27" applyNumberFormat="1" applyFont="1" applyFill="1" applyBorder="1" applyAlignment="1">
      <alignment horizontal="center" vertical="center" wrapText="1" shrinkToFit="1"/>
    </xf>
    <xf numFmtId="3" fontId="107" fillId="0" borderId="1" xfId="28" applyNumberFormat="1" applyFont="1" applyFill="1" applyBorder="1" applyAlignment="1">
      <alignment horizontal="right" vertical="center" shrinkToFit="1"/>
    </xf>
    <xf numFmtId="41" fontId="110" fillId="0" borderId="31" xfId="28" applyFont="1" applyFill="1" applyBorder="1" applyAlignment="1">
      <alignment horizontal="center" vertical="center" wrapText="1" shrinkToFit="1"/>
    </xf>
    <xf numFmtId="0" fontId="37" fillId="0" borderId="27" xfId="27" applyFont="1" applyBorder="1" applyAlignment="1">
      <alignment horizontal="center" vertical="center"/>
    </xf>
    <xf numFmtId="0" fontId="11" fillId="0" borderId="1" xfId="27" applyFont="1" applyFill="1" applyBorder="1" applyAlignment="1">
      <alignment horizontal="center" vertical="center"/>
    </xf>
    <xf numFmtId="0" fontId="90" fillId="0" borderId="1" xfId="27" applyFont="1" applyFill="1" applyBorder="1" applyAlignment="1">
      <alignment horizontal="left" vertical="center" shrinkToFit="1"/>
    </xf>
    <xf numFmtId="0" fontId="90" fillId="0" borderId="1" xfId="27" applyFont="1" applyFill="1" applyBorder="1" applyAlignment="1">
      <alignment horizontal="center" vertical="center" shrinkToFit="1"/>
    </xf>
    <xf numFmtId="41" fontId="11" fillId="0" borderId="1" xfId="28" applyFont="1" applyFill="1" applyBorder="1" applyAlignment="1">
      <alignment horizontal="center" vertical="center" shrinkToFit="1"/>
    </xf>
    <xf numFmtId="3" fontId="90" fillId="0" borderId="1" xfId="27" applyNumberFormat="1" applyFont="1" applyFill="1" applyBorder="1" applyAlignment="1">
      <alignment horizontal="center" vertical="center" wrapText="1" shrinkToFit="1"/>
    </xf>
    <xf numFmtId="41" fontId="11" fillId="0" borderId="31" xfId="28" applyFont="1" applyFill="1" applyBorder="1" applyAlignment="1">
      <alignment horizontal="center" vertical="center" shrinkToFit="1"/>
    </xf>
    <xf numFmtId="0" fontId="37" fillId="0" borderId="35" xfId="27" applyFont="1" applyBorder="1" applyAlignment="1">
      <alignment horizontal="center" vertical="center"/>
    </xf>
    <xf numFmtId="0" fontId="11" fillId="0" borderId="37" xfId="27" applyFont="1" applyFill="1" applyBorder="1" applyAlignment="1">
      <alignment horizontal="center" vertical="center"/>
    </xf>
    <xf numFmtId="0" fontId="11" fillId="0" borderId="37" xfId="27" applyFont="1" applyFill="1" applyBorder="1" applyAlignment="1">
      <alignment horizontal="left" vertical="center" shrinkToFit="1"/>
    </xf>
    <xf numFmtId="0" fontId="11" fillId="0" borderId="37" xfId="27" applyFont="1" applyFill="1" applyBorder="1" applyAlignment="1">
      <alignment horizontal="center" vertical="center" shrinkToFit="1"/>
    </xf>
    <xf numFmtId="41" fontId="11" fillId="0" borderId="37" xfId="28" applyFont="1" applyFill="1" applyBorder="1" applyAlignment="1">
      <alignment horizontal="center" vertical="center" shrinkToFit="1"/>
    </xf>
    <xf numFmtId="3" fontId="90" fillId="0" borderId="37" xfId="27" applyNumberFormat="1" applyFont="1" applyFill="1" applyBorder="1" applyAlignment="1">
      <alignment horizontal="center" vertical="center" shrinkToFit="1"/>
    </xf>
    <xf numFmtId="41" fontId="90" fillId="0" borderId="39" xfId="28" applyFont="1" applyFill="1" applyBorder="1" applyAlignment="1">
      <alignment horizontal="center" vertical="center" wrapText="1" shrinkToFit="1"/>
    </xf>
    <xf numFmtId="3" fontId="37" fillId="0" borderId="1" xfId="28" applyNumberFormat="1" applyFont="1" applyFill="1" applyBorder="1" applyAlignment="1">
      <alignment horizontal="right" vertical="center" shrinkToFit="1"/>
    </xf>
    <xf numFmtId="3" fontId="37" fillId="0" borderId="37" xfId="28" applyNumberFormat="1" applyFont="1" applyFill="1" applyBorder="1" applyAlignment="1">
      <alignment horizontal="right" vertical="center" shrinkToFit="1"/>
    </xf>
    <xf numFmtId="0" fontId="49" fillId="4" borderId="33" xfId="29" applyFont="1" applyFill="1" applyBorder="1" applyAlignment="1">
      <alignment horizontal="center" vertical="center" wrapText="1"/>
    </xf>
    <xf numFmtId="0" fontId="0" fillId="0" borderId="33" xfId="0" applyBorder="1">
      <alignment vertical="center"/>
    </xf>
    <xf numFmtId="176" fontId="107" fillId="0" borderId="33" xfId="0" applyNumberFormat="1" applyFont="1" applyBorder="1">
      <alignment vertical="center"/>
    </xf>
    <xf numFmtId="0" fontId="37" fillId="0" borderId="27" xfId="0" applyFont="1" applyBorder="1">
      <alignment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58" fillId="0" borderId="1" xfId="0" applyFont="1" applyBorder="1" applyAlignment="1">
      <alignment horizontal="center" vertical="center"/>
    </xf>
    <xf numFmtId="41" fontId="37" fillId="0" borderId="1" xfId="1" applyFont="1" applyBorder="1">
      <alignment vertical="center"/>
    </xf>
    <xf numFmtId="0" fontId="37" fillId="0" borderId="35" xfId="0" applyFont="1" applyBorder="1">
      <alignment vertical="center"/>
    </xf>
    <xf numFmtId="0" fontId="37" fillId="0" borderId="37" xfId="0" applyFont="1" applyBorder="1" applyAlignment="1">
      <alignment horizontal="center" vertical="center"/>
    </xf>
    <xf numFmtId="0" fontId="37" fillId="0" borderId="37" xfId="0" applyFont="1" applyBorder="1" applyAlignment="1">
      <alignment horizontal="left" vertical="center"/>
    </xf>
    <xf numFmtId="0" fontId="58" fillId="0" borderId="37" xfId="0" applyFont="1" applyBorder="1" applyAlignment="1">
      <alignment horizontal="center" vertical="center"/>
    </xf>
    <xf numFmtId="41" fontId="37" fillId="0" borderId="37" xfId="1" applyFont="1" applyBorder="1">
      <alignment vertical="center"/>
    </xf>
    <xf numFmtId="41" fontId="37" fillId="0" borderId="1" xfId="0" applyNumberFormat="1" applyFont="1" applyBorder="1">
      <alignment vertical="center"/>
    </xf>
    <xf numFmtId="176" fontId="37" fillId="0" borderId="1" xfId="0" applyNumberFormat="1" applyFont="1" applyBorder="1">
      <alignment vertical="center"/>
    </xf>
    <xf numFmtId="176" fontId="37" fillId="0" borderId="33" xfId="0" applyNumberFormat="1" applyFont="1" applyBorder="1">
      <alignment vertical="center"/>
    </xf>
    <xf numFmtId="176" fontId="37" fillId="0" borderId="52" xfId="0" applyNumberFormat="1" applyFont="1" applyBorder="1">
      <alignment vertical="center"/>
    </xf>
    <xf numFmtId="41" fontId="37" fillId="0" borderId="37" xfId="0" applyNumberFormat="1" applyFont="1" applyBorder="1">
      <alignment vertical="center"/>
    </xf>
    <xf numFmtId="176" fontId="37" fillId="0" borderId="37" xfId="0" applyNumberFormat="1" applyFont="1" applyBorder="1">
      <alignment vertical="center"/>
    </xf>
    <xf numFmtId="176" fontId="37" fillId="0" borderId="38" xfId="0" applyNumberFormat="1" applyFont="1" applyBorder="1">
      <alignment vertical="center"/>
    </xf>
    <xf numFmtId="176" fontId="37" fillId="0" borderId="53" xfId="0" applyNumberFormat="1" applyFont="1" applyBorder="1">
      <alignment vertical="center"/>
    </xf>
    <xf numFmtId="0" fontId="26" fillId="4" borderId="32" xfId="3" applyFont="1" applyFill="1" applyBorder="1" applyAlignment="1">
      <alignment vertical="center" shrinkToFit="1"/>
    </xf>
    <xf numFmtId="0" fontId="0" fillId="0" borderId="33" xfId="0" applyBorder="1" applyAlignment="1">
      <alignment horizontal="center" vertical="center"/>
    </xf>
    <xf numFmtId="0" fontId="107" fillId="0" borderId="33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49" fillId="4" borderId="27" xfId="29" applyFont="1" applyFill="1" applyBorder="1" applyAlignment="1">
      <alignment horizontal="center" vertical="center" wrapText="1"/>
    </xf>
    <xf numFmtId="0" fontId="26" fillId="4" borderId="223" xfId="3" applyFont="1" applyFill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107" fillId="0" borderId="27" xfId="0" applyFont="1" applyBorder="1" applyAlignment="1">
      <alignment horizontal="center" vertical="center" shrinkToFit="1"/>
    </xf>
    <xf numFmtId="0" fontId="37" fillId="0" borderId="27" xfId="0" applyFont="1" applyBorder="1" applyAlignment="1">
      <alignment horizontal="center" vertical="center" shrinkToFit="1"/>
    </xf>
    <xf numFmtId="0" fontId="37" fillId="0" borderId="35" xfId="0" applyFont="1" applyBorder="1" applyAlignment="1">
      <alignment horizontal="center" vertical="center" shrinkToFit="1"/>
    </xf>
    <xf numFmtId="0" fontId="58" fillId="4" borderId="1" xfId="3" applyFont="1" applyFill="1" applyBorder="1" applyAlignment="1">
      <alignment horizontal="center" vertical="center" shrinkToFit="1"/>
    </xf>
    <xf numFmtId="0" fontId="130" fillId="0" borderId="1" xfId="3" applyFont="1" applyFill="1" applyBorder="1" applyAlignment="1">
      <alignment horizontal="center" vertical="center" shrinkToFit="1"/>
    </xf>
    <xf numFmtId="185" fontId="58" fillId="0" borderId="1" xfId="2" applyNumberFormat="1" applyFont="1" applyFill="1" applyBorder="1" applyAlignment="1">
      <alignment horizontal="center" vertical="center" shrinkToFit="1"/>
    </xf>
    <xf numFmtId="41" fontId="58" fillId="0" borderId="1" xfId="2" applyNumberFormat="1" applyFont="1" applyFill="1" applyBorder="1" applyAlignment="1">
      <alignment horizontal="center" vertical="center" shrinkToFit="1"/>
    </xf>
    <xf numFmtId="0" fontId="49" fillId="0" borderId="52" xfId="3" applyFont="1" applyFill="1" applyBorder="1">
      <alignment vertical="center"/>
    </xf>
    <xf numFmtId="0" fontId="130" fillId="0" borderId="37" xfId="3" applyFont="1" applyFill="1" applyBorder="1" applyAlignment="1">
      <alignment horizontal="center" vertical="center" shrinkToFit="1"/>
    </xf>
    <xf numFmtId="185" fontId="58" fillId="0" borderId="37" xfId="2" applyNumberFormat="1" applyFont="1" applyFill="1" applyBorder="1" applyAlignment="1">
      <alignment horizontal="center" vertical="center" shrinkToFit="1"/>
    </xf>
    <xf numFmtId="41" fontId="58" fillId="0" borderId="37" xfId="2" applyNumberFormat="1" applyFont="1" applyFill="1" applyBorder="1" applyAlignment="1">
      <alignment horizontal="center" vertical="center" shrinkToFit="1"/>
    </xf>
    <xf numFmtId="0" fontId="49" fillId="0" borderId="53" xfId="3" applyFont="1" applyFill="1" applyBorder="1">
      <alignment vertical="center"/>
    </xf>
    <xf numFmtId="41" fontId="49" fillId="0" borderId="13" xfId="2" applyNumberFormat="1" applyFont="1" applyFill="1" applyBorder="1" applyAlignment="1">
      <alignment horizontal="center" vertical="center" shrinkToFit="1"/>
    </xf>
    <xf numFmtId="41" fontId="49" fillId="0" borderId="55" xfId="2" applyNumberFormat="1" applyFont="1" applyFill="1" applyBorder="1" applyAlignment="1">
      <alignment horizontal="center" vertical="center" shrinkToFit="1"/>
    </xf>
    <xf numFmtId="41" fontId="3" fillId="0" borderId="16" xfId="2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58" fillId="4" borderId="157" xfId="3" applyFont="1" applyFill="1" applyBorder="1" applyAlignment="1">
      <alignment horizontal="center" vertical="center"/>
    </xf>
    <xf numFmtId="0" fontId="58" fillId="0" borderId="1" xfId="3" applyFont="1" applyBorder="1" applyAlignment="1">
      <alignment horizontal="left" vertical="center" shrinkToFit="1"/>
    </xf>
    <xf numFmtId="0" fontId="49" fillId="0" borderId="177" xfId="3" applyFont="1" applyFill="1" applyBorder="1" applyAlignment="1">
      <alignment horizontal="center" vertical="center"/>
    </xf>
    <xf numFmtId="0" fontId="58" fillId="4" borderId="178" xfId="3" applyFont="1" applyFill="1" applyBorder="1" applyAlignment="1">
      <alignment horizontal="center" vertical="center"/>
    </xf>
    <xf numFmtId="0" fontId="58" fillId="0" borderId="13" xfId="3" applyFont="1" applyBorder="1" applyAlignment="1">
      <alignment horizontal="left" vertical="center" shrinkToFit="1"/>
    </xf>
    <xf numFmtId="41" fontId="58" fillId="0" borderId="29" xfId="2" quotePrefix="1" applyFont="1" applyFill="1" applyBorder="1" applyAlignment="1">
      <alignment horizontal="center" vertical="center" shrinkToFit="1"/>
    </xf>
    <xf numFmtId="0" fontId="58" fillId="0" borderId="13" xfId="3" applyFont="1" applyBorder="1" applyAlignment="1">
      <alignment horizontal="center" vertical="center" shrinkToFit="1"/>
    </xf>
    <xf numFmtId="0" fontId="49" fillId="0" borderId="26" xfId="3" applyFont="1" applyFill="1" applyBorder="1" applyAlignment="1">
      <alignment horizontal="center" vertical="center"/>
    </xf>
    <xf numFmtId="0" fontId="58" fillId="4" borderId="77" xfId="3" applyFont="1" applyFill="1" applyBorder="1" applyAlignment="1">
      <alignment horizontal="center" vertical="center"/>
    </xf>
    <xf numFmtId="0" fontId="58" fillId="0" borderId="1" xfId="3" applyFont="1" applyBorder="1" applyAlignment="1">
      <alignment horizontal="center" vertical="center" shrinkToFit="1"/>
    </xf>
    <xf numFmtId="0" fontId="49" fillId="0" borderId="70" xfId="3" applyFont="1" applyFill="1" applyBorder="1" applyAlignment="1">
      <alignment horizontal="center" vertical="center"/>
    </xf>
    <xf numFmtId="0" fontId="58" fillId="4" borderId="176" xfId="3" applyFont="1" applyFill="1" applyBorder="1" applyAlignment="1">
      <alignment horizontal="center" vertical="center"/>
    </xf>
    <xf numFmtId="0" fontId="58" fillId="0" borderId="32" xfId="3" applyFont="1" applyBorder="1" applyAlignment="1">
      <alignment horizontal="left" vertical="center" shrinkToFit="1"/>
    </xf>
    <xf numFmtId="0" fontId="49" fillId="0" borderId="52" xfId="3" applyFont="1" applyFill="1" applyBorder="1" applyAlignment="1">
      <alignment horizontal="center" vertical="center"/>
    </xf>
    <xf numFmtId="0" fontId="58" fillId="4" borderId="175" xfId="3" applyFont="1" applyFill="1" applyBorder="1" applyAlignment="1">
      <alignment horizontal="center" vertical="center"/>
    </xf>
    <xf numFmtId="0" fontId="58" fillId="0" borderId="174" xfId="3" applyFont="1" applyBorder="1" applyAlignment="1">
      <alignment horizontal="left" vertical="center" shrinkToFit="1"/>
    </xf>
    <xf numFmtId="0" fontId="49" fillId="0" borderId="55" xfId="3" applyFont="1" applyFill="1" applyBorder="1" applyAlignment="1">
      <alignment horizontal="center" vertical="center" shrinkToFit="1"/>
    </xf>
    <xf numFmtId="41" fontId="58" fillId="0" borderId="139" xfId="2" applyFont="1" applyFill="1" applyBorder="1" applyAlignment="1">
      <alignment horizontal="center" vertical="center" shrinkToFit="1"/>
    </xf>
    <xf numFmtId="0" fontId="58" fillId="0" borderId="37" xfId="3" applyFont="1" applyBorder="1" applyAlignment="1">
      <alignment horizontal="center" vertical="center" shrinkToFit="1"/>
    </xf>
    <xf numFmtId="186" fontId="58" fillId="0" borderId="55" xfId="2" applyNumberFormat="1" applyFont="1" applyFill="1" applyBorder="1" applyAlignment="1">
      <alignment horizontal="center" vertical="center" shrinkToFit="1"/>
    </xf>
    <xf numFmtId="0" fontId="49" fillId="0" borderId="53" xfId="3" applyFont="1" applyFill="1" applyBorder="1" applyAlignment="1">
      <alignment horizontal="center" vertical="center"/>
    </xf>
    <xf numFmtId="41" fontId="3" fillId="0" borderId="10" xfId="2" applyFont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shrinkToFit="1"/>
    </xf>
    <xf numFmtId="0" fontId="58" fillId="0" borderId="1" xfId="0" applyFont="1" applyFill="1" applyBorder="1" applyAlignment="1">
      <alignment horizontal="center" vertical="center" shrinkToFit="1"/>
    </xf>
    <xf numFmtId="41" fontId="58" fillId="0" borderId="1" xfId="0" applyNumberFormat="1" applyFont="1" applyFill="1" applyBorder="1" applyAlignment="1">
      <alignment horizontal="center" vertical="center" shrinkToFit="1"/>
    </xf>
    <xf numFmtId="0" fontId="37" fillId="0" borderId="1" xfId="0" applyFont="1" applyFill="1" applyBorder="1" applyAlignment="1">
      <alignment horizontal="center" vertical="center" shrinkToFit="1"/>
    </xf>
    <xf numFmtId="41" fontId="37" fillId="0" borderId="28" xfId="1" applyNumberFormat="1" applyFont="1" applyFill="1" applyBorder="1" applyAlignment="1">
      <alignment horizontal="center" vertical="center" shrinkToFit="1"/>
    </xf>
    <xf numFmtId="41" fontId="37" fillId="0" borderId="13" xfId="1" applyNumberFormat="1" applyFont="1" applyFill="1" applyBorder="1" applyAlignment="1">
      <alignment horizontal="center" vertical="center" shrinkToFit="1"/>
    </xf>
    <xf numFmtId="0" fontId="37" fillId="0" borderId="31" xfId="0" applyFont="1" applyFill="1" applyBorder="1" applyAlignment="1">
      <alignment horizontal="center" vertical="center" shrinkToFit="1"/>
    </xf>
    <xf numFmtId="0" fontId="37" fillId="3" borderId="27" xfId="0" applyFont="1" applyFill="1" applyBorder="1" applyAlignment="1">
      <alignment horizontal="center" vertical="center" shrinkToFit="1"/>
    </xf>
    <xf numFmtId="0" fontId="58" fillId="3" borderId="1" xfId="0" applyFont="1" applyFill="1" applyBorder="1" applyAlignment="1">
      <alignment horizontal="center" vertical="center" shrinkToFit="1"/>
    </xf>
    <xf numFmtId="41" fontId="58" fillId="3" borderId="1" xfId="0" applyNumberFormat="1" applyFont="1" applyFill="1" applyBorder="1" applyAlignment="1">
      <alignment horizontal="center" vertical="center" shrinkToFit="1"/>
    </xf>
    <xf numFmtId="0" fontId="37" fillId="3" borderId="1" xfId="0" applyFont="1" applyFill="1" applyBorder="1" applyAlignment="1">
      <alignment horizontal="center" vertical="center" shrinkToFit="1"/>
    </xf>
    <xf numFmtId="41" fontId="58" fillId="0" borderId="13" xfId="0" applyNumberFormat="1" applyFont="1" applyFill="1" applyBorder="1" applyAlignment="1">
      <alignment horizontal="center" vertical="center" shrinkToFit="1"/>
    </xf>
    <xf numFmtId="0" fontId="37" fillId="0" borderId="15" xfId="0" applyFont="1" applyFill="1" applyBorder="1" applyAlignment="1">
      <alignment horizontal="center" vertical="center"/>
    </xf>
    <xf numFmtId="0" fontId="58" fillId="0" borderId="16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47" xfId="0" applyFont="1" applyFill="1" applyBorder="1" applyAlignment="1">
      <alignment horizontal="center" vertical="center" shrinkToFit="1"/>
    </xf>
    <xf numFmtId="0" fontId="37" fillId="3" borderId="15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 shrinkToFit="1"/>
    </xf>
    <xf numFmtId="0" fontId="37" fillId="3" borderId="16" xfId="0" applyFont="1" applyFill="1" applyBorder="1" applyAlignment="1">
      <alignment horizontal="center" vertical="center" shrinkToFit="1"/>
    </xf>
    <xf numFmtId="0" fontId="37" fillId="3" borderId="35" xfId="0" applyFont="1" applyFill="1" applyBorder="1" applyAlignment="1">
      <alignment horizontal="center" vertical="center" shrinkToFit="1"/>
    </xf>
    <xf numFmtId="0" fontId="58" fillId="3" borderId="37" xfId="0" applyFont="1" applyFill="1" applyBorder="1" applyAlignment="1">
      <alignment horizontal="center" vertical="center" shrinkToFit="1"/>
    </xf>
    <xf numFmtId="41" fontId="58" fillId="3" borderId="37" xfId="0" applyNumberFormat="1" applyFont="1" applyFill="1" applyBorder="1" applyAlignment="1">
      <alignment horizontal="center" vertical="center" shrinkToFit="1"/>
    </xf>
    <xf numFmtId="0" fontId="37" fillId="3" borderId="37" xfId="0" applyFont="1" applyFill="1" applyBorder="1" applyAlignment="1">
      <alignment horizontal="center" vertical="center" shrinkToFit="1"/>
    </xf>
    <xf numFmtId="41" fontId="37" fillId="0" borderId="56" xfId="1" applyNumberFormat="1" applyFont="1" applyFill="1" applyBorder="1" applyAlignment="1">
      <alignment horizontal="center" vertical="center" shrinkToFit="1"/>
    </xf>
    <xf numFmtId="41" fontId="37" fillId="0" borderId="55" xfId="1" applyNumberFormat="1" applyFont="1" applyFill="1" applyBorder="1" applyAlignment="1">
      <alignment horizontal="center" vertical="center" shrinkToFit="1"/>
    </xf>
    <xf numFmtId="0" fontId="37" fillId="0" borderId="39" xfId="0" applyFont="1" applyFill="1" applyBorder="1" applyAlignment="1">
      <alignment horizontal="center" vertical="center" shrinkToFit="1"/>
    </xf>
    <xf numFmtId="0" fontId="37" fillId="4" borderId="35" xfId="3" applyFont="1" applyFill="1" applyBorder="1" applyAlignment="1">
      <alignment vertical="center" shrinkToFit="1"/>
    </xf>
    <xf numFmtId="0" fontId="37" fillId="4" borderId="36" xfId="3" applyFont="1" applyFill="1" applyBorder="1" applyAlignment="1">
      <alignment horizontal="center" vertical="center" shrinkToFit="1"/>
    </xf>
    <xf numFmtId="0" fontId="37" fillId="4" borderId="37" xfId="3" applyFont="1" applyFill="1" applyBorder="1" applyAlignment="1">
      <alignment vertical="center" shrinkToFit="1"/>
    </xf>
    <xf numFmtId="0" fontId="37" fillId="4" borderId="37" xfId="3" applyFont="1" applyFill="1" applyBorder="1" applyAlignment="1">
      <alignment horizontal="center" vertical="center" shrinkToFit="1"/>
    </xf>
    <xf numFmtId="0" fontId="37" fillId="4" borderId="38" xfId="3" applyFont="1" applyFill="1" applyBorder="1" applyAlignment="1">
      <alignment horizontal="center" vertical="center" shrinkToFit="1"/>
    </xf>
    <xf numFmtId="0" fontId="37" fillId="4" borderId="39" xfId="3" applyFont="1" applyFill="1" applyBorder="1" applyAlignment="1">
      <alignment vertical="center" shrinkToFit="1"/>
    </xf>
    <xf numFmtId="41" fontId="37" fillId="4" borderId="1" xfId="2" applyFont="1" applyFill="1" applyBorder="1" applyAlignment="1">
      <alignment horizontal="center" vertical="center" shrinkToFit="1"/>
    </xf>
    <xf numFmtId="41" fontId="37" fillId="4" borderId="37" xfId="2" applyFont="1" applyFill="1" applyBorder="1" applyAlignment="1">
      <alignment horizontal="center" vertical="center" shrinkToFit="1"/>
    </xf>
    <xf numFmtId="0" fontId="37" fillId="4" borderId="188" xfId="3" applyFont="1" applyFill="1" applyBorder="1" applyAlignment="1">
      <alignment horizontal="center" vertical="center" shrinkToFit="1"/>
    </xf>
    <xf numFmtId="0" fontId="129" fillId="4" borderId="16" xfId="3" applyFont="1" applyFill="1" applyBorder="1" applyAlignment="1">
      <alignment horizontal="center" vertical="center" shrinkToFit="1"/>
    </xf>
    <xf numFmtId="0" fontId="37" fillId="4" borderId="16" xfId="3" applyFont="1" applyFill="1" applyBorder="1" applyAlignment="1">
      <alignment horizontal="center" vertical="center" shrinkToFit="1"/>
    </xf>
    <xf numFmtId="0" fontId="37" fillId="4" borderId="33" xfId="3" applyFont="1" applyFill="1" applyBorder="1" applyAlignment="1">
      <alignment horizontal="center" vertical="center" shrinkToFit="1"/>
    </xf>
    <xf numFmtId="0" fontId="37" fillId="4" borderId="1" xfId="3" applyFont="1" applyFill="1" applyBorder="1" applyAlignment="1">
      <alignment horizontal="center" vertical="center" shrinkToFit="1"/>
    </xf>
    <xf numFmtId="0" fontId="37" fillId="4" borderId="47" xfId="3" applyFont="1" applyFill="1" applyBorder="1" applyAlignment="1">
      <alignment horizontal="center" vertical="center" shrinkToFit="1"/>
    </xf>
    <xf numFmtId="0" fontId="37" fillId="4" borderId="138" xfId="3" applyFont="1" applyFill="1" applyBorder="1" applyAlignment="1">
      <alignment horizontal="center" vertical="center" shrinkToFit="1"/>
    </xf>
    <xf numFmtId="0" fontId="37" fillId="4" borderId="93" xfId="3" applyFont="1" applyFill="1" applyBorder="1" applyAlignment="1">
      <alignment horizontal="center" vertical="center" shrinkToFit="1"/>
    </xf>
    <xf numFmtId="0" fontId="37" fillId="4" borderId="15" xfId="3" applyFont="1" applyFill="1" applyBorder="1" applyAlignment="1">
      <alignment vertical="center" shrinkToFit="1"/>
    </xf>
    <xf numFmtId="0" fontId="37" fillId="4" borderId="16" xfId="3" applyFont="1" applyFill="1" applyBorder="1" applyAlignment="1">
      <alignment vertical="center" shrinkToFit="1"/>
    </xf>
    <xf numFmtId="0" fontId="37" fillId="4" borderId="47" xfId="3" applyFont="1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4" fillId="0" borderId="0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 shrinkToFit="1"/>
    </xf>
    <xf numFmtId="0" fontId="3" fillId="0" borderId="148" xfId="3" applyFont="1" applyBorder="1" applyAlignment="1">
      <alignment horizontal="center" vertical="center" shrinkToFit="1"/>
    </xf>
    <xf numFmtId="0" fontId="3" fillId="0" borderId="150" xfId="3" applyFont="1" applyBorder="1" applyAlignment="1">
      <alignment horizontal="center" vertical="center" shrinkToFit="1"/>
    </xf>
    <xf numFmtId="0" fontId="3" fillId="4" borderId="151" xfId="3" applyFont="1" applyFill="1" applyBorder="1" applyAlignment="1">
      <alignment horizontal="left" vertical="center" shrinkToFit="1"/>
    </xf>
    <xf numFmtId="0" fontId="3" fillId="4" borderId="152" xfId="3" applyFont="1" applyFill="1" applyBorder="1" applyAlignment="1">
      <alignment horizontal="left" vertical="center" shrinkToFit="1"/>
    </xf>
    <xf numFmtId="0" fontId="3" fillId="4" borderId="54" xfId="3" applyFont="1" applyFill="1" applyBorder="1" applyAlignment="1">
      <alignment horizontal="left" vertical="center" shrinkToFit="1"/>
    </xf>
    <xf numFmtId="0" fontId="3" fillId="0" borderId="51" xfId="3" applyFont="1" applyBorder="1" applyAlignment="1">
      <alignment horizontal="center" vertical="center" shrinkToFit="1"/>
    </xf>
    <xf numFmtId="0" fontId="3" fillId="0" borderId="42" xfId="3" applyFont="1" applyBorder="1" applyAlignment="1">
      <alignment horizontal="center" vertical="center" shrinkToFit="1"/>
    </xf>
    <xf numFmtId="0" fontId="3" fillId="0" borderId="18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wrapText="1" shrinkToFit="1"/>
    </xf>
    <xf numFmtId="0" fontId="3" fillId="0" borderId="9" xfId="3" applyFont="1" applyBorder="1" applyAlignment="1">
      <alignment horizontal="center" vertical="center" shrinkToFit="1"/>
    </xf>
    <xf numFmtId="41" fontId="3" fillId="0" borderId="18" xfId="2" applyFont="1" applyBorder="1" applyAlignment="1">
      <alignment horizontal="center" vertical="center" wrapText="1" shrinkToFit="1"/>
    </xf>
    <xf numFmtId="41" fontId="3" fillId="0" borderId="10" xfId="2" applyFont="1" applyBorder="1" applyAlignment="1">
      <alignment horizontal="center" vertical="center" shrinkToFit="1"/>
    </xf>
    <xf numFmtId="41" fontId="3" fillId="0" borderId="3" xfId="2" applyFont="1" applyBorder="1" applyAlignment="1">
      <alignment horizontal="center" vertical="center" wrapText="1" shrinkToFit="1"/>
    </xf>
    <xf numFmtId="41" fontId="3" fillId="0" borderId="9" xfId="2" applyFont="1" applyBorder="1" applyAlignment="1">
      <alignment horizontal="center" vertical="center" shrinkToFit="1"/>
    </xf>
    <xf numFmtId="0" fontId="3" fillId="0" borderId="40" xfId="3" applyFont="1" applyBorder="1" applyAlignment="1">
      <alignment horizontal="center" vertical="center" wrapText="1" shrinkToFit="1"/>
    </xf>
    <xf numFmtId="0" fontId="3" fillId="0" borderId="147" xfId="3" applyFont="1" applyBorder="1" applyAlignment="1">
      <alignment horizontal="center" vertical="center" shrinkToFit="1"/>
    </xf>
    <xf numFmtId="0" fontId="3" fillId="0" borderId="222" xfId="3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19" xfId="0" applyBorder="1">
      <alignment vertical="center"/>
    </xf>
    <xf numFmtId="0" fontId="26" fillId="4" borderId="4" xfId="3" applyFont="1" applyFill="1" applyBorder="1" applyAlignment="1">
      <alignment horizontal="center" vertical="center" shrinkToFit="1"/>
    </xf>
    <xf numFmtId="41" fontId="3" fillId="0" borderId="9" xfId="2" applyFont="1" applyBorder="1" applyAlignment="1">
      <alignment horizontal="center" vertical="center" wrapText="1" shrinkToFit="1"/>
    </xf>
    <xf numFmtId="41" fontId="3" fillId="0" borderId="19" xfId="2" applyFont="1" applyBorder="1" applyAlignment="1">
      <alignment horizontal="center" vertical="center" wrapText="1" shrinkToFit="1"/>
    </xf>
    <xf numFmtId="41" fontId="3" fillId="0" borderId="24" xfId="2" applyFont="1" applyBorder="1" applyAlignment="1">
      <alignment horizontal="center" vertical="center" shrinkToFit="1"/>
    </xf>
    <xf numFmtId="41" fontId="3" fillId="0" borderId="51" xfId="2" applyFont="1" applyBorder="1" applyAlignment="1">
      <alignment horizontal="center" vertical="center" shrinkToFit="1"/>
    </xf>
    <xf numFmtId="41" fontId="3" fillId="0" borderId="18" xfId="2" applyFont="1" applyBorder="1" applyAlignment="1">
      <alignment horizontal="center" vertical="center" shrinkToFit="1"/>
    </xf>
    <xf numFmtId="41" fontId="3" fillId="0" borderId="4" xfId="2" applyFont="1" applyBorder="1" applyAlignment="1">
      <alignment horizontal="center" vertical="center" shrinkToFit="1"/>
    </xf>
    <xf numFmtId="41" fontId="3" fillId="0" borderId="7" xfId="2" applyFont="1" applyBorder="1" applyAlignment="1">
      <alignment horizontal="center" vertical="center" shrinkToFit="1"/>
    </xf>
    <xf numFmtId="41" fontId="18" fillId="0" borderId="21" xfId="2" applyFont="1" applyBorder="1" applyAlignment="1">
      <alignment horizontal="center" vertical="center"/>
    </xf>
    <xf numFmtId="41" fontId="18" fillId="0" borderId="26" xfId="2" applyFont="1" applyBorder="1" applyAlignment="1">
      <alignment horizontal="center" vertical="center"/>
    </xf>
    <xf numFmtId="41" fontId="105" fillId="0" borderId="0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12" xfId="2" applyFont="1" applyBorder="1" applyAlignment="1">
      <alignment horizontal="center" vertical="center"/>
    </xf>
    <xf numFmtId="41" fontId="3" fillId="0" borderId="6" xfId="2" applyFont="1" applyBorder="1" applyAlignment="1">
      <alignment horizontal="center" vertical="center" shrinkToFit="1"/>
    </xf>
    <xf numFmtId="41" fontId="3" fillId="0" borderId="22" xfId="2" applyFont="1" applyBorder="1" applyAlignment="1">
      <alignment horizontal="center" vertical="center" shrinkToFit="1"/>
    </xf>
    <xf numFmtId="41" fontId="3" fillId="0" borderId="3" xfId="2" applyFont="1" applyBorder="1" applyAlignment="1">
      <alignment horizontal="center" vertical="center" shrinkToFit="1"/>
    </xf>
    <xf numFmtId="41" fontId="3" fillId="0" borderId="6" xfId="2" applyFont="1" applyBorder="1" applyAlignment="1">
      <alignment horizontal="center" vertical="center" wrapText="1" shrinkToFit="1"/>
    </xf>
    <xf numFmtId="0" fontId="27" fillId="7" borderId="23" xfId="3" applyFont="1" applyFill="1" applyBorder="1" applyAlignment="1">
      <alignment horizontal="center" vertical="center"/>
    </xf>
    <xf numFmtId="0" fontId="27" fillId="7" borderId="43" xfId="3" applyFont="1" applyFill="1" applyBorder="1" applyAlignment="1">
      <alignment horizontal="center" vertical="center"/>
    </xf>
    <xf numFmtId="0" fontId="27" fillId="7" borderId="22" xfId="3" applyFont="1" applyFill="1" applyBorder="1" applyAlignment="1">
      <alignment horizontal="center" vertical="center"/>
    </xf>
    <xf numFmtId="0" fontId="24" fillId="0" borderId="0" xfId="3" applyFont="1" applyAlignment="1">
      <alignment horizontal="center" vertical="center"/>
    </xf>
    <xf numFmtId="41" fontId="9" fillId="0" borderId="0" xfId="2" applyFont="1" applyBorder="1" applyAlignment="1">
      <alignment horizontal="right" vertical="center"/>
    </xf>
    <xf numFmtId="0" fontId="3" fillId="6" borderId="2" xfId="3" applyFont="1" applyFill="1" applyBorder="1" applyAlignment="1">
      <alignment horizontal="center" vertical="center"/>
    </xf>
    <xf numFmtId="0" fontId="3" fillId="6" borderId="12" xfId="3" applyFont="1" applyFill="1" applyBorder="1" applyAlignment="1">
      <alignment horizontal="center" vertical="center"/>
    </xf>
    <xf numFmtId="0" fontId="26" fillId="6" borderId="40" xfId="3" applyFont="1" applyFill="1" applyBorder="1" applyAlignment="1">
      <alignment horizontal="center" vertical="center"/>
    </xf>
    <xf numFmtId="0" fontId="26" fillId="6" borderId="41" xfId="3" applyFont="1" applyFill="1" applyBorder="1" applyAlignment="1">
      <alignment horizontal="center" vertical="center"/>
    </xf>
    <xf numFmtId="0" fontId="26" fillId="6" borderId="3" xfId="3" applyFont="1" applyFill="1" applyBorder="1" applyAlignment="1">
      <alignment horizontal="center" vertical="center"/>
    </xf>
    <xf numFmtId="0" fontId="26" fillId="6" borderId="13" xfId="3" applyFont="1" applyFill="1" applyBorder="1" applyAlignment="1">
      <alignment horizontal="center" vertical="center"/>
    </xf>
    <xf numFmtId="0" fontId="20" fillId="6" borderId="20" xfId="3" applyFont="1" applyFill="1" applyBorder="1" applyAlignment="1">
      <alignment horizontal="center" vertical="center" wrapText="1"/>
    </xf>
    <xf numFmtId="0" fontId="20" fillId="6" borderId="28" xfId="3" applyFont="1" applyFill="1" applyBorder="1" applyAlignment="1">
      <alignment horizontal="center" vertical="center" wrapText="1"/>
    </xf>
    <xf numFmtId="0" fontId="26" fillId="6" borderId="40" xfId="3" applyFont="1" applyFill="1" applyBorder="1" applyAlignment="1">
      <alignment horizontal="center" vertical="center" wrapText="1"/>
    </xf>
    <xf numFmtId="0" fontId="26" fillId="6" borderId="29" xfId="3" applyFont="1" applyFill="1" applyBorder="1" applyAlignment="1">
      <alignment horizontal="center" vertical="center"/>
    </xf>
    <xf numFmtId="41" fontId="26" fillId="6" borderId="21" xfId="2" applyFont="1" applyFill="1" applyBorder="1" applyAlignment="1">
      <alignment horizontal="center" vertical="center" wrapText="1"/>
    </xf>
    <xf numFmtId="41" fontId="26" fillId="6" borderId="26" xfId="2" applyFont="1" applyFill="1" applyBorder="1" applyAlignment="1">
      <alignment horizontal="center" vertical="center" wrapText="1"/>
    </xf>
    <xf numFmtId="0" fontId="26" fillId="6" borderId="18" xfId="3" applyFont="1" applyFill="1" applyBorder="1" applyAlignment="1">
      <alignment horizontal="center" vertical="center"/>
    </xf>
    <xf numFmtId="0" fontId="3" fillId="6" borderId="42" xfId="3" applyFont="1" applyFill="1" applyBorder="1" applyAlignment="1">
      <alignment horizontal="center" vertical="center" shrinkToFit="1"/>
    </xf>
    <xf numFmtId="0" fontId="3" fillId="6" borderId="10" xfId="3" applyFont="1" applyFill="1" applyBorder="1" applyAlignment="1">
      <alignment horizontal="center" vertical="center" shrinkToFit="1"/>
    </xf>
    <xf numFmtId="0" fontId="30" fillId="0" borderId="50" xfId="3" applyFont="1" applyBorder="1" applyAlignment="1">
      <alignment horizontal="center" vertical="center"/>
    </xf>
    <xf numFmtId="0" fontId="30" fillId="0" borderId="0" xfId="3" applyFont="1" applyBorder="1" applyAlignment="1">
      <alignment horizontal="center" vertical="center"/>
    </xf>
    <xf numFmtId="0" fontId="9" fillId="0" borderId="51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shrinkToFit="1"/>
    </xf>
    <xf numFmtId="0" fontId="3" fillId="0" borderId="1" xfId="3" applyFont="1" applyBorder="1" applyAlignment="1">
      <alignment horizontal="center" vertical="center" shrinkToFit="1"/>
    </xf>
    <xf numFmtId="0" fontId="3" fillId="0" borderId="4" xfId="3" applyFont="1" applyBorder="1" applyAlignment="1">
      <alignment horizontal="center" vertical="center" wrapText="1" shrinkToFit="1"/>
    </xf>
    <xf numFmtId="0" fontId="3" fillId="0" borderId="5" xfId="3" applyFont="1" applyBorder="1" applyAlignment="1">
      <alignment horizontal="center" vertical="center" wrapText="1" shrinkToFit="1"/>
    </xf>
    <xf numFmtId="0" fontId="3" fillId="0" borderId="6" xfId="3" applyFont="1" applyBorder="1" applyAlignment="1">
      <alignment horizontal="center" vertical="center" wrapText="1" shrinkToFit="1"/>
    </xf>
    <xf numFmtId="0" fontId="9" fillId="0" borderId="7" xfId="3" applyFont="1" applyBorder="1" applyAlignment="1">
      <alignment horizontal="center" vertical="center" wrapText="1"/>
    </xf>
    <xf numFmtId="0" fontId="9" fillId="0" borderId="52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 shrinkToFit="1"/>
    </xf>
    <xf numFmtId="0" fontId="9" fillId="0" borderId="13" xfId="3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wrapText="1" shrinkToFit="1"/>
    </xf>
    <xf numFmtId="41" fontId="9" fillId="0" borderId="1" xfId="2" applyFont="1" applyBorder="1" applyAlignment="1">
      <alignment horizontal="center" vertical="center" shrinkToFit="1"/>
    </xf>
    <xf numFmtId="0" fontId="34" fillId="6" borderId="2" xfId="3" applyFont="1" applyFill="1" applyBorder="1" applyAlignment="1">
      <alignment horizontal="center" vertical="center"/>
    </xf>
    <xf numFmtId="0" fontId="34" fillId="6" borderId="12" xfId="3" applyFont="1" applyFill="1" applyBorder="1" applyAlignment="1">
      <alignment horizontal="center" vertical="center"/>
    </xf>
    <xf numFmtId="0" fontId="34" fillId="6" borderId="4" xfId="3" applyFont="1" applyFill="1" applyBorder="1" applyAlignment="1">
      <alignment horizontal="center" vertical="center"/>
    </xf>
    <xf numFmtId="0" fontId="34" fillId="6" borderId="5" xfId="3" applyFont="1" applyFill="1" applyBorder="1" applyAlignment="1">
      <alignment horizontal="center" vertical="center"/>
    </xf>
    <xf numFmtId="0" fontId="34" fillId="6" borderId="6" xfId="3" applyFont="1" applyFill="1" applyBorder="1" applyAlignment="1">
      <alignment horizontal="center" vertical="center"/>
    </xf>
    <xf numFmtId="0" fontId="34" fillId="6" borderId="3" xfId="3" applyFont="1" applyFill="1" applyBorder="1" applyAlignment="1">
      <alignment horizontal="center" vertical="center"/>
    </xf>
    <xf numFmtId="0" fontId="34" fillId="6" borderId="13" xfId="3" applyFont="1" applyFill="1" applyBorder="1" applyAlignment="1">
      <alignment horizontal="center" vertical="center"/>
    </xf>
    <xf numFmtId="0" fontId="34" fillId="6" borderId="3" xfId="3" applyFont="1" applyFill="1" applyBorder="1" applyAlignment="1">
      <alignment horizontal="center" vertical="center" wrapText="1"/>
    </xf>
    <xf numFmtId="0" fontId="34" fillId="6" borderId="13" xfId="3" applyFont="1" applyFill="1" applyBorder="1" applyAlignment="1">
      <alignment horizontal="center" vertical="center" wrapText="1"/>
    </xf>
    <xf numFmtId="0" fontId="34" fillId="6" borderId="40" xfId="3" applyFont="1" applyFill="1" applyBorder="1" applyAlignment="1">
      <alignment horizontal="center" vertical="center" wrapText="1"/>
    </xf>
    <xf numFmtId="0" fontId="34" fillId="6" borderId="29" xfId="3" applyFont="1" applyFill="1" applyBorder="1" applyAlignment="1">
      <alignment horizontal="center" vertical="center" wrapText="1"/>
    </xf>
    <xf numFmtId="41" fontId="34" fillId="6" borderId="162" xfId="2" applyFont="1" applyFill="1" applyBorder="1" applyAlignment="1">
      <alignment horizontal="center" vertical="center" wrapText="1"/>
    </xf>
    <xf numFmtId="41" fontId="34" fillId="6" borderId="14" xfId="2" applyFont="1" applyFill="1" applyBorder="1" applyAlignment="1">
      <alignment horizontal="center" vertical="center" wrapText="1"/>
    </xf>
    <xf numFmtId="41" fontId="34" fillId="6" borderId="21" xfId="2" applyFont="1" applyFill="1" applyBorder="1" applyAlignment="1">
      <alignment horizontal="center" vertical="center" wrapText="1"/>
    </xf>
    <xf numFmtId="41" fontId="34" fillId="6" borderId="26" xfId="2" applyFont="1" applyFill="1" applyBorder="1" applyAlignment="1">
      <alignment horizontal="center" vertical="center" wrapText="1"/>
    </xf>
    <xf numFmtId="41" fontId="34" fillId="6" borderId="4" xfId="2" applyFont="1" applyFill="1" applyBorder="1" applyAlignment="1">
      <alignment horizontal="center" vertical="center" wrapText="1"/>
    </xf>
    <xf numFmtId="41" fontId="34" fillId="6" borderId="5" xfId="2" applyFont="1" applyFill="1" applyBorder="1" applyAlignment="1">
      <alignment horizontal="center" vertical="center" wrapText="1"/>
    </xf>
    <xf numFmtId="41" fontId="34" fillId="6" borderId="6" xfId="2" applyFont="1" applyFill="1" applyBorder="1" applyAlignment="1">
      <alignment horizontal="center" vertical="center" wrapText="1"/>
    </xf>
    <xf numFmtId="41" fontId="26" fillId="3" borderId="19" xfId="2" applyFont="1" applyFill="1" applyBorder="1" applyAlignment="1">
      <alignment horizontal="center" vertical="center" wrapText="1"/>
    </xf>
    <xf numFmtId="41" fontId="26" fillId="3" borderId="31" xfId="2" applyFont="1" applyFill="1" applyBorder="1" applyAlignment="1">
      <alignment horizontal="center" vertical="center" wrapText="1"/>
    </xf>
    <xf numFmtId="0" fontId="26" fillId="3" borderId="51" xfId="3" applyFont="1" applyFill="1" applyBorder="1" applyAlignment="1">
      <alignment horizontal="center" vertical="center"/>
    </xf>
    <xf numFmtId="0" fontId="26" fillId="3" borderId="27" xfId="3" applyFont="1" applyFill="1" applyBorder="1" applyAlignment="1">
      <alignment horizontal="center" vertical="center"/>
    </xf>
    <xf numFmtId="0" fontId="26" fillId="3" borderId="18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/>
    </xf>
    <xf numFmtId="0" fontId="26" fillId="3" borderId="4" xfId="3" applyFont="1" applyFill="1" applyBorder="1" applyAlignment="1">
      <alignment horizontal="center" vertical="center"/>
    </xf>
    <xf numFmtId="0" fontId="26" fillId="3" borderId="5" xfId="3" applyFont="1" applyFill="1" applyBorder="1" applyAlignment="1">
      <alignment horizontal="center" vertical="center"/>
    </xf>
    <xf numFmtId="0" fontId="20" fillId="3" borderId="20" xfId="3" applyFont="1" applyFill="1" applyBorder="1" applyAlignment="1">
      <alignment horizontal="center" vertical="center" wrapText="1"/>
    </xf>
    <xf numFmtId="0" fontId="20" fillId="3" borderId="28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112" fillId="0" borderId="0" xfId="3" applyFont="1" applyBorder="1" applyAlignment="1">
      <alignment horizontal="center" vertical="center"/>
    </xf>
    <xf numFmtId="0" fontId="9" fillId="0" borderId="7" xfId="3" applyBorder="1" applyAlignment="1">
      <alignment horizontal="center" vertical="center" wrapText="1"/>
    </xf>
    <xf numFmtId="0" fontId="9" fillId="0" borderId="52" xfId="3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 shrinkToFit="1"/>
    </xf>
    <xf numFmtId="41" fontId="3" fillId="0" borderId="1" xfId="2" applyFont="1" applyBorder="1" applyAlignment="1">
      <alignment horizontal="center" vertical="center" shrinkToFit="1"/>
    </xf>
    <xf numFmtId="0" fontId="3" fillId="3" borderId="42" xfId="3" applyFont="1" applyFill="1" applyBorder="1" applyAlignment="1">
      <alignment horizontal="center" vertical="center" shrinkToFit="1"/>
    </xf>
    <xf numFmtId="0" fontId="3" fillId="3" borderId="10" xfId="3" applyFont="1" applyFill="1" applyBorder="1" applyAlignment="1">
      <alignment horizontal="center" vertical="center" shrinkToFit="1"/>
    </xf>
    <xf numFmtId="0" fontId="9" fillId="0" borderId="51" xfId="3" applyBorder="1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3" fillId="0" borderId="18" xfId="3" applyFont="1" applyBorder="1" applyAlignment="1">
      <alignment horizontal="center" vertical="center" wrapText="1" shrinkToFit="1"/>
    </xf>
    <xf numFmtId="0" fontId="43" fillId="7" borderId="33" xfId="0" applyFont="1" applyFill="1" applyBorder="1" applyAlignment="1">
      <alignment horizontal="center" vertical="center"/>
    </xf>
    <xf numFmtId="0" fontId="27" fillId="7" borderId="45" xfId="0" applyFont="1" applyFill="1" applyBorder="1" applyAlignment="1">
      <alignment horizontal="center" vertical="center"/>
    </xf>
    <xf numFmtId="0" fontId="27" fillId="7" borderId="32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" fillId="6" borderId="51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44" fillId="0" borderId="0" xfId="3" applyFont="1" applyAlignment="1">
      <alignment horizontal="center" vertical="center"/>
    </xf>
    <xf numFmtId="0" fontId="26" fillId="3" borderId="6" xfId="3" applyFont="1" applyFill="1" applyBorder="1" applyAlignment="1">
      <alignment horizontal="center" vertical="center"/>
    </xf>
    <xf numFmtId="0" fontId="26" fillId="3" borderId="3" xfId="3" applyFont="1" applyFill="1" applyBorder="1" applyAlignment="1">
      <alignment horizontal="center" vertical="center"/>
    </xf>
    <xf numFmtId="0" fontId="26" fillId="3" borderId="13" xfId="3" applyFont="1" applyFill="1" applyBorder="1" applyAlignment="1">
      <alignment horizontal="center" vertical="center"/>
    </xf>
    <xf numFmtId="0" fontId="20" fillId="3" borderId="3" xfId="3" applyFont="1" applyFill="1" applyBorder="1" applyAlignment="1">
      <alignment horizontal="center" vertical="center" wrapText="1"/>
    </xf>
    <xf numFmtId="0" fontId="20" fillId="3" borderId="13" xfId="3" applyFont="1" applyFill="1" applyBorder="1" applyAlignment="1">
      <alignment horizontal="center" vertical="center" wrapText="1"/>
    </xf>
    <xf numFmtId="41" fontId="26" fillId="3" borderId="4" xfId="2" applyFont="1" applyFill="1" applyBorder="1" applyAlignment="1">
      <alignment horizontal="center" vertical="center"/>
    </xf>
    <xf numFmtId="41" fontId="26" fillId="3" borderId="5" xfId="2" applyFont="1" applyFill="1" applyBorder="1" applyAlignment="1">
      <alignment horizontal="center" vertical="center"/>
    </xf>
    <xf numFmtId="41" fontId="26" fillId="3" borderId="6" xfId="2" applyFont="1" applyFill="1" applyBorder="1" applyAlignment="1">
      <alignment horizontal="center" vertical="center"/>
    </xf>
    <xf numFmtId="0" fontId="45" fillId="0" borderId="0" xfId="3" applyFont="1" applyBorder="1" applyAlignment="1">
      <alignment horizontal="center" vertical="center"/>
    </xf>
    <xf numFmtId="41" fontId="45" fillId="0" borderId="0" xfId="2" applyFont="1" applyBorder="1" applyAlignment="1">
      <alignment horizontal="center" vertical="center"/>
    </xf>
    <xf numFmtId="41" fontId="9" fillId="0" borderId="0" xfId="2" applyFont="1" applyBorder="1" applyAlignment="1">
      <alignment horizontal="center" vertical="center"/>
    </xf>
    <xf numFmtId="0" fontId="48" fillId="0" borderId="0" xfId="3" applyFont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70" xfId="3" applyFont="1" applyFill="1" applyBorder="1" applyAlignment="1">
      <alignment horizontal="center" vertical="center"/>
    </xf>
    <xf numFmtId="41" fontId="49" fillId="0" borderId="78" xfId="2" applyFont="1" applyBorder="1" applyAlignment="1">
      <alignment horizontal="center" vertical="center" shrinkToFit="1"/>
    </xf>
    <xf numFmtId="41" fontId="11" fillId="0" borderId="212" xfId="2" applyFont="1" applyBorder="1" applyAlignment="1">
      <alignment horizontal="center" vertical="center" wrapText="1" shrinkToFit="1"/>
    </xf>
    <xf numFmtId="41" fontId="11" fillId="0" borderId="76" xfId="2" applyFont="1" applyBorder="1" applyAlignment="1">
      <alignment horizontal="center" vertical="center" shrinkToFit="1"/>
    </xf>
    <xf numFmtId="41" fontId="26" fillId="9" borderId="90" xfId="2" applyFont="1" applyFill="1" applyBorder="1" applyAlignment="1">
      <alignment horizontal="center" vertical="center" shrinkToFit="1"/>
    </xf>
    <xf numFmtId="41" fontId="26" fillId="9" borderId="41" xfId="2" applyFont="1" applyFill="1" applyBorder="1" applyAlignment="1">
      <alignment horizontal="center" vertical="center" shrinkToFit="1"/>
    </xf>
    <xf numFmtId="41" fontId="26" fillId="9" borderId="21" xfId="2" applyFont="1" applyFill="1" applyBorder="1" applyAlignment="1">
      <alignment horizontal="center" vertical="center" shrinkToFit="1"/>
    </xf>
    <xf numFmtId="41" fontId="26" fillId="9" borderId="94" xfId="2" applyFont="1" applyFill="1" applyBorder="1" applyAlignment="1">
      <alignment horizontal="center" vertical="center" shrinkToFit="1"/>
    </xf>
    <xf numFmtId="41" fontId="26" fillId="9" borderId="44" xfId="2" applyFont="1" applyFill="1" applyBorder="1" applyAlignment="1">
      <alignment horizontal="center" vertical="center" shrinkToFit="1"/>
    </xf>
    <xf numFmtId="41" fontId="26" fillId="9" borderId="26" xfId="2" applyFont="1" applyFill="1" applyBorder="1" applyAlignment="1">
      <alignment horizontal="center" vertical="center" shrinkToFit="1"/>
    </xf>
    <xf numFmtId="41" fontId="53" fillId="0" borderId="0" xfId="2" applyFont="1" applyBorder="1" applyAlignment="1">
      <alignment horizontal="right" vertical="center"/>
    </xf>
    <xf numFmtId="41" fontId="53" fillId="0" borderId="0" xfId="2" applyFont="1" applyBorder="1" applyAlignment="1">
      <alignment horizontal="center" vertical="center"/>
    </xf>
    <xf numFmtId="0" fontId="40" fillId="9" borderId="51" xfId="3" applyNumberFormat="1" applyFont="1" applyFill="1" applyBorder="1" applyAlignment="1">
      <alignment horizontal="center" vertical="center" shrinkToFit="1"/>
    </xf>
    <xf numFmtId="0" fontId="40" fillId="9" borderId="67" xfId="3" applyNumberFormat="1" applyFont="1" applyFill="1" applyBorder="1" applyAlignment="1">
      <alignment horizontal="center" vertical="center" shrinkToFit="1"/>
    </xf>
    <xf numFmtId="0" fontId="40" fillId="9" borderId="15" xfId="3" applyNumberFormat="1" applyFont="1" applyFill="1" applyBorder="1" applyAlignment="1">
      <alignment horizontal="center" vertical="center" shrinkToFit="1"/>
    </xf>
    <xf numFmtId="0" fontId="40" fillId="9" borderId="18" xfId="3" applyNumberFormat="1" applyFont="1" applyFill="1" applyBorder="1" applyAlignment="1">
      <alignment horizontal="center" vertical="center" shrinkToFit="1"/>
    </xf>
    <xf numFmtId="0" fontId="40" fillId="9" borderId="68" xfId="3" applyNumberFormat="1" applyFont="1" applyFill="1" applyBorder="1" applyAlignment="1">
      <alignment horizontal="center" vertical="center" shrinkToFit="1"/>
    </xf>
    <xf numFmtId="0" fontId="40" fillId="9" borderId="16" xfId="3" applyNumberFormat="1" applyFont="1" applyFill="1" applyBorder="1" applyAlignment="1">
      <alignment horizontal="center" vertical="center" shrinkToFit="1"/>
    </xf>
    <xf numFmtId="0" fontId="40" fillId="9" borderId="40" xfId="3" applyNumberFormat="1" applyFont="1" applyFill="1" applyBorder="1" applyAlignment="1">
      <alignment horizontal="center" vertical="center" shrinkToFit="1"/>
    </xf>
    <xf numFmtId="0" fontId="40" fillId="9" borderId="41" xfId="3" applyNumberFormat="1" applyFont="1" applyFill="1" applyBorder="1" applyAlignment="1">
      <alignment horizontal="center" vertical="center" shrinkToFit="1"/>
    </xf>
    <xf numFmtId="0" fontId="40" fillId="9" borderId="20" xfId="3" applyNumberFormat="1" applyFont="1" applyFill="1" applyBorder="1" applyAlignment="1">
      <alignment horizontal="center" vertical="center" shrinkToFit="1"/>
    </xf>
    <xf numFmtId="0" fontId="40" fillId="9" borderId="29" xfId="3" applyNumberFormat="1" applyFont="1" applyFill="1" applyBorder="1" applyAlignment="1">
      <alignment horizontal="center" vertical="center" shrinkToFit="1"/>
    </xf>
    <xf numFmtId="0" fontId="40" fillId="9" borderId="44" xfId="3" applyNumberFormat="1" applyFont="1" applyFill="1" applyBorder="1" applyAlignment="1">
      <alignment horizontal="center" vertical="center" shrinkToFit="1"/>
    </xf>
    <xf numFmtId="0" fontId="40" fillId="9" borderId="28" xfId="3" applyNumberFormat="1" applyFont="1" applyFill="1" applyBorder="1" applyAlignment="1">
      <alignment horizontal="center" vertical="center" shrinkToFit="1"/>
    </xf>
    <xf numFmtId="41" fontId="113" fillId="9" borderId="3" xfId="2" applyFont="1" applyFill="1" applyBorder="1" applyAlignment="1">
      <alignment horizontal="center" vertical="center" wrapText="1" shrinkToFit="1"/>
    </xf>
    <xf numFmtId="41" fontId="40" fillId="9" borderId="68" xfId="2" applyFont="1" applyFill="1" applyBorder="1" applyAlignment="1">
      <alignment horizontal="center" vertical="center" wrapText="1" shrinkToFit="1"/>
    </xf>
    <xf numFmtId="41" fontId="40" fillId="9" borderId="68" xfId="2" applyFont="1" applyFill="1" applyBorder="1" applyAlignment="1">
      <alignment horizontal="center" vertical="center" shrinkToFit="1"/>
    </xf>
    <xf numFmtId="41" fontId="38" fillId="9" borderId="18" xfId="2" applyFont="1" applyFill="1" applyBorder="1" applyAlignment="1">
      <alignment horizontal="center" vertical="center" wrapText="1" shrinkToFit="1"/>
    </xf>
    <xf numFmtId="41" fontId="38" fillId="9" borderId="68" xfId="2" applyFont="1" applyFill="1" applyBorder="1" applyAlignment="1">
      <alignment horizontal="center" vertical="center" wrapText="1" shrinkToFit="1"/>
    </xf>
    <xf numFmtId="41" fontId="38" fillId="9" borderId="16" xfId="2" applyFont="1" applyFill="1" applyBorder="1" applyAlignment="1">
      <alignment horizontal="center" vertical="center" shrinkToFit="1"/>
    </xf>
    <xf numFmtId="41" fontId="40" fillId="9" borderId="18" xfId="2" applyFont="1" applyFill="1" applyBorder="1" applyAlignment="1">
      <alignment horizontal="center" vertical="center" shrinkToFit="1"/>
    </xf>
    <xf numFmtId="41" fontId="40" fillId="9" borderId="4" xfId="2" applyFont="1" applyFill="1" applyBorder="1" applyAlignment="1">
      <alignment horizontal="center" vertical="center" shrinkToFit="1"/>
    </xf>
    <xf numFmtId="0" fontId="40" fillId="9" borderId="90" xfId="3" applyNumberFormat="1" applyFont="1" applyFill="1" applyBorder="1" applyAlignment="1">
      <alignment horizontal="center" vertical="center" shrinkToFit="1"/>
    </xf>
    <xf numFmtId="0" fontId="40" fillId="9" borderId="21" xfId="3" applyNumberFormat="1" applyFont="1" applyFill="1" applyBorder="1" applyAlignment="1">
      <alignment horizontal="center" vertical="center" shrinkToFit="1"/>
    </xf>
    <xf numFmtId="0" fontId="40" fillId="9" borderId="94" xfId="3" applyNumberFormat="1" applyFont="1" applyFill="1" applyBorder="1" applyAlignment="1">
      <alignment horizontal="center" vertical="center" shrinkToFit="1"/>
    </xf>
    <xf numFmtId="0" fontId="40" fillId="9" borderId="26" xfId="3" applyNumberFormat="1" applyFont="1" applyFill="1" applyBorder="1" applyAlignment="1">
      <alignment horizontal="center" vertical="center" shrinkToFit="1"/>
    </xf>
    <xf numFmtId="0" fontId="40" fillId="9" borderId="90" xfId="2" applyNumberFormat="1" applyFont="1" applyFill="1" applyBorder="1" applyAlignment="1">
      <alignment horizontal="center" vertical="center" wrapText="1" shrinkToFit="1"/>
    </xf>
    <xf numFmtId="0" fontId="40" fillId="9" borderId="41" xfId="2" applyNumberFormat="1" applyFont="1" applyFill="1" applyBorder="1" applyAlignment="1">
      <alignment horizontal="center" vertical="center" wrapText="1" shrinkToFit="1"/>
    </xf>
    <xf numFmtId="0" fontId="40" fillId="9" borderId="21" xfId="2" applyNumberFormat="1" applyFont="1" applyFill="1" applyBorder="1" applyAlignment="1">
      <alignment horizontal="center" vertical="center" wrapText="1" shrinkToFit="1"/>
    </xf>
    <xf numFmtId="0" fontId="40" fillId="9" borderId="94" xfId="2" applyNumberFormat="1" applyFont="1" applyFill="1" applyBorder="1" applyAlignment="1">
      <alignment horizontal="center" vertical="center" wrapText="1" shrinkToFit="1"/>
    </xf>
    <xf numFmtId="0" fontId="40" fillId="9" borderId="44" xfId="2" applyNumberFormat="1" applyFont="1" applyFill="1" applyBorder="1" applyAlignment="1">
      <alignment horizontal="center" vertical="center" wrapText="1" shrinkToFit="1"/>
    </xf>
    <xf numFmtId="0" fontId="40" fillId="9" borderId="26" xfId="2" applyNumberFormat="1" applyFont="1" applyFill="1" applyBorder="1" applyAlignment="1">
      <alignment horizontal="center" vertical="center" wrapText="1" shrinkToFit="1"/>
    </xf>
    <xf numFmtId="0" fontId="40" fillId="9" borderId="91" xfId="2" applyNumberFormat="1" applyFont="1" applyFill="1" applyBorder="1" applyAlignment="1">
      <alignment horizontal="center" vertical="center" wrapText="1" shrinkToFit="1"/>
    </xf>
    <xf numFmtId="0" fontId="40" fillId="9" borderId="95" xfId="2" applyNumberFormat="1" applyFont="1" applyFill="1" applyBorder="1" applyAlignment="1">
      <alignment horizontal="center" vertical="center" wrapText="1" shrinkToFit="1"/>
    </xf>
    <xf numFmtId="0" fontId="40" fillId="9" borderId="97" xfId="2" applyNumberFormat="1" applyFont="1" applyFill="1" applyBorder="1" applyAlignment="1">
      <alignment horizontal="center" vertical="center" wrapText="1" shrinkToFit="1"/>
    </xf>
    <xf numFmtId="0" fontId="26" fillId="9" borderId="92" xfId="3" applyNumberFormat="1" applyFont="1" applyFill="1" applyBorder="1" applyAlignment="1">
      <alignment horizontal="center" vertical="center" shrinkToFit="1"/>
    </xf>
    <xf numFmtId="0" fontId="26" fillId="9" borderId="96" xfId="3" applyNumberFormat="1" applyFont="1" applyFill="1" applyBorder="1" applyAlignment="1">
      <alignment horizontal="center" vertical="center" shrinkToFit="1"/>
    </xf>
    <xf numFmtId="0" fontId="119" fillId="0" borderId="0" xfId="3" applyFont="1" applyBorder="1" applyAlignment="1">
      <alignment horizontal="center" vertical="center"/>
    </xf>
    <xf numFmtId="41" fontId="40" fillId="9" borderId="33" xfId="2" applyFont="1" applyFill="1" applyBorder="1" applyAlignment="1">
      <alignment horizontal="center" vertical="center" shrinkToFit="1"/>
    </xf>
    <xf numFmtId="41" fontId="40" fillId="9" borderId="45" xfId="2" applyFont="1" applyFill="1" applyBorder="1" applyAlignment="1">
      <alignment horizontal="center" vertical="center" shrinkToFit="1"/>
    </xf>
    <xf numFmtId="41" fontId="40" fillId="9" borderId="32" xfId="2" applyFont="1" applyFill="1" applyBorder="1" applyAlignment="1">
      <alignment horizontal="center" vertical="center" shrinkToFit="1"/>
    </xf>
    <xf numFmtId="41" fontId="40" fillId="9" borderId="93" xfId="2" applyFont="1" applyFill="1" applyBorder="1" applyAlignment="1">
      <alignment horizontal="center" vertical="center" shrinkToFit="1"/>
    </xf>
    <xf numFmtId="41" fontId="40" fillId="9" borderId="29" xfId="2" applyFont="1" applyFill="1" applyBorder="1" applyAlignment="1">
      <alignment horizontal="center" vertical="center" shrinkToFit="1"/>
    </xf>
    <xf numFmtId="0" fontId="10" fillId="10" borderId="1" xfId="3" applyFont="1" applyFill="1" applyBorder="1" applyAlignment="1">
      <alignment horizontal="left" vertical="center" shrinkToFit="1"/>
    </xf>
    <xf numFmtId="0" fontId="117" fillId="0" borderId="0" xfId="3" applyFont="1" applyBorder="1" applyAlignment="1">
      <alignment horizontal="left" vertical="center"/>
    </xf>
    <xf numFmtId="41" fontId="117" fillId="0" borderId="0" xfId="2" applyFont="1" applyBorder="1" applyAlignment="1">
      <alignment horizontal="left" vertical="center"/>
    </xf>
    <xf numFmtId="0" fontId="84" fillId="0" borderId="0" xfId="3" applyFont="1" applyBorder="1" applyAlignment="1">
      <alignment horizontal="left" vertical="center"/>
    </xf>
    <xf numFmtId="41" fontId="9" fillId="0" borderId="0" xfId="2" applyFont="1" applyAlignment="1">
      <alignment horizontal="right" vertical="center"/>
    </xf>
    <xf numFmtId="0" fontId="9" fillId="0" borderId="0" xfId="3" applyFont="1" applyAlignment="1">
      <alignment horizontal="right" vertical="center"/>
    </xf>
    <xf numFmtId="0" fontId="61" fillId="0" borderId="103" xfId="3" applyFont="1" applyBorder="1" applyAlignment="1">
      <alignment horizontal="center" vertical="center" wrapText="1"/>
    </xf>
    <xf numFmtId="0" fontId="61" fillId="0" borderId="106" xfId="3" applyFont="1" applyBorder="1" applyAlignment="1">
      <alignment horizontal="center" vertical="center" wrapText="1"/>
    </xf>
    <xf numFmtId="0" fontId="61" fillId="0" borderId="112" xfId="3" applyFont="1" applyBorder="1" applyAlignment="1">
      <alignment horizontal="center" vertical="center" wrapText="1"/>
    </xf>
    <xf numFmtId="0" fontId="61" fillId="0" borderId="104" xfId="3" applyFont="1" applyBorder="1" applyAlignment="1">
      <alignment horizontal="center" vertical="center" wrapText="1"/>
    </xf>
    <xf numFmtId="0" fontId="61" fillId="0" borderId="107" xfId="3" applyFont="1" applyBorder="1" applyAlignment="1">
      <alignment horizontal="center" vertical="center" wrapText="1"/>
    </xf>
    <xf numFmtId="0" fontId="61" fillId="0" borderId="108" xfId="3" applyFont="1" applyBorder="1" applyAlignment="1">
      <alignment horizontal="center" vertical="center" wrapText="1"/>
    </xf>
    <xf numFmtId="0" fontId="61" fillId="0" borderId="111" xfId="3" applyFont="1" applyBorder="1" applyAlignment="1">
      <alignment horizontal="center" vertical="center" wrapText="1"/>
    </xf>
    <xf numFmtId="0" fontId="61" fillId="0" borderId="109" xfId="3" applyFont="1" applyBorder="1" applyAlignment="1">
      <alignment horizontal="center" vertical="center" wrapText="1"/>
    </xf>
    <xf numFmtId="3" fontId="60" fillId="0" borderId="115" xfId="3" applyNumberFormat="1" applyFont="1" applyBorder="1" applyAlignment="1">
      <alignment horizontal="center" vertical="center" wrapText="1"/>
    </xf>
    <xf numFmtId="3" fontId="60" fillId="0" borderId="119" xfId="3" applyNumberFormat="1" applyFont="1" applyBorder="1" applyAlignment="1">
      <alignment horizontal="center" vertical="center" wrapText="1"/>
    </xf>
    <xf numFmtId="3" fontId="60" fillId="0" borderId="111" xfId="3" applyNumberFormat="1" applyFont="1" applyBorder="1" applyAlignment="1">
      <alignment horizontal="center" vertical="center" wrapText="1"/>
    </xf>
    <xf numFmtId="3" fontId="60" fillId="0" borderId="120" xfId="3" applyNumberFormat="1" applyFont="1" applyBorder="1" applyAlignment="1">
      <alignment horizontal="center" vertical="center" wrapText="1"/>
    </xf>
    <xf numFmtId="0" fontId="60" fillId="0" borderId="99" xfId="3" applyFont="1" applyBorder="1" applyAlignment="1">
      <alignment horizontal="center" vertical="center" wrapText="1"/>
    </xf>
    <xf numFmtId="0" fontId="60" fillId="0" borderId="100" xfId="3" applyFont="1" applyBorder="1" applyAlignment="1">
      <alignment horizontal="center" vertical="center" wrapText="1"/>
    </xf>
    <xf numFmtId="0" fontId="60" fillId="0" borderId="101" xfId="3" applyFont="1" applyBorder="1" applyAlignment="1">
      <alignment horizontal="center" vertical="center" wrapText="1"/>
    </xf>
    <xf numFmtId="0" fontId="60" fillId="0" borderId="102" xfId="3" applyFont="1" applyBorder="1" applyAlignment="1">
      <alignment horizontal="center" vertical="center" wrapText="1"/>
    </xf>
    <xf numFmtId="0" fontId="61" fillId="0" borderId="105" xfId="3" applyFont="1" applyBorder="1" applyAlignment="1">
      <alignment horizontal="center" vertical="center" wrapText="1"/>
    </xf>
    <xf numFmtId="0" fontId="61" fillId="0" borderId="110" xfId="3" applyFont="1" applyBorder="1" applyAlignment="1">
      <alignment horizontal="center" vertical="center" wrapText="1"/>
    </xf>
    <xf numFmtId="3" fontId="60" fillId="0" borderId="110" xfId="3" applyNumberFormat="1" applyFont="1" applyBorder="1" applyAlignment="1">
      <alignment horizontal="center" vertical="center" wrapText="1"/>
    </xf>
    <xf numFmtId="3" fontId="60" fillId="0" borderId="117" xfId="3" applyNumberFormat="1" applyFont="1" applyBorder="1" applyAlignment="1">
      <alignment horizontal="center" vertical="center" wrapText="1"/>
    </xf>
    <xf numFmtId="0" fontId="60" fillId="0" borderId="113" xfId="3" applyFont="1" applyBorder="1" applyAlignment="1">
      <alignment horizontal="center" vertical="center" wrapText="1"/>
    </xf>
    <xf numFmtId="0" fontId="60" fillId="0" borderId="116" xfId="3" applyFont="1" applyBorder="1" applyAlignment="1">
      <alignment horizontal="center" vertical="center" wrapText="1"/>
    </xf>
    <xf numFmtId="3" fontId="61" fillId="0" borderId="110" xfId="3" applyNumberFormat="1" applyFont="1" applyBorder="1" applyAlignment="1">
      <alignment horizontal="center" vertical="center" wrapText="1"/>
    </xf>
    <xf numFmtId="3" fontId="61" fillId="0" borderId="117" xfId="3" applyNumberFormat="1" applyFont="1" applyBorder="1" applyAlignment="1">
      <alignment horizontal="center" vertical="center" wrapText="1"/>
    </xf>
    <xf numFmtId="0" fontId="60" fillId="0" borderId="218" xfId="3" applyFont="1" applyBorder="1" applyAlignment="1">
      <alignment horizontal="center" vertical="center" wrapText="1"/>
    </xf>
    <xf numFmtId="0" fontId="60" fillId="0" borderId="219" xfId="3" applyFont="1" applyBorder="1" applyAlignment="1">
      <alignment horizontal="center" vertical="center" wrapText="1"/>
    </xf>
    <xf numFmtId="3" fontId="61" fillId="0" borderId="134" xfId="3" applyNumberFormat="1" applyFont="1" applyBorder="1" applyAlignment="1">
      <alignment horizontal="center" vertical="center" wrapText="1"/>
    </xf>
    <xf numFmtId="3" fontId="61" fillId="0" borderId="136" xfId="3" applyNumberFormat="1" applyFont="1" applyBorder="1" applyAlignment="1">
      <alignment horizontal="center" vertical="center" wrapText="1"/>
    </xf>
    <xf numFmtId="3" fontId="60" fillId="0" borderId="114" xfId="3" applyNumberFormat="1" applyFont="1" applyBorder="1" applyAlignment="1">
      <alignment horizontal="center" vertical="center" wrapText="1"/>
    </xf>
    <xf numFmtId="3" fontId="60" fillId="0" borderId="118" xfId="3" applyNumberFormat="1" applyFont="1" applyBorder="1" applyAlignment="1">
      <alignment horizontal="center" vertical="center" wrapText="1"/>
    </xf>
    <xf numFmtId="0" fontId="61" fillId="0" borderId="113" xfId="3" applyFont="1" applyBorder="1" applyAlignment="1">
      <alignment horizontal="center" vertical="center" wrapText="1"/>
    </xf>
    <xf numFmtId="0" fontId="61" fillId="0" borderId="116" xfId="3" applyFont="1" applyBorder="1" applyAlignment="1">
      <alignment horizontal="center" vertical="center" wrapText="1"/>
    </xf>
    <xf numFmtId="0" fontId="60" fillId="0" borderId="110" xfId="3" applyFont="1" applyBorder="1" applyAlignment="1">
      <alignment horizontal="center" vertical="center" wrapText="1"/>
    </xf>
    <xf numFmtId="0" fontId="60" fillId="0" borderId="117" xfId="3" applyFont="1" applyBorder="1" applyAlignment="1">
      <alignment horizontal="center" vertical="center" wrapText="1"/>
    </xf>
    <xf numFmtId="0" fontId="60" fillId="0" borderId="121" xfId="3" applyFont="1" applyBorder="1" applyAlignment="1">
      <alignment horizontal="center" vertical="center" wrapText="1"/>
    </xf>
    <xf numFmtId="0" fontId="60" fillId="0" borderId="122" xfId="3" applyFont="1" applyBorder="1" applyAlignment="1">
      <alignment horizontal="center" vertical="center" wrapText="1"/>
    </xf>
    <xf numFmtId="0" fontId="60" fillId="0" borderId="123" xfId="3" applyFont="1" applyBorder="1" applyAlignment="1">
      <alignment horizontal="center" vertical="center" wrapText="1"/>
    </xf>
    <xf numFmtId="0" fontId="60" fillId="0" borderId="124" xfId="3" applyFont="1" applyBorder="1" applyAlignment="1">
      <alignment horizontal="center" vertical="center" wrapText="1"/>
    </xf>
    <xf numFmtId="0" fontId="26" fillId="9" borderId="40" xfId="19" applyNumberFormat="1" applyFont="1" applyFill="1" applyBorder="1" applyAlignment="1">
      <alignment horizontal="center" vertical="center" wrapText="1" shrinkToFit="1"/>
    </xf>
    <xf numFmtId="0" fontId="26" fillId="9" borderId="138" xfId="19" applyNumberFormat="1" applyFont="1" applyFill="1" applyBorder="1" applyAlignment="1">
      <alignment horizontal="center" vertical="center" shrinkToFit="1"/>
    </xf>
    <xf numFmtId="0" fontId="26" fillId="9" borderId="139" xfId="19" applyNumberFormat="1" applyFont="1" applyFill="1" applyBorder="1" applyAlignment="1">
      <alignment horizontal="center" vertical="center" shrinkToFit="1"/>
    </xf>
    <xf numFmtId="0" fontId="26" fillId="9" borderId="18" xfId="26" applyNumberFormat="1" applyFont="1" applyFill="1" applyBorder="1" applyAlignment="1">
      <alignment horizontal="center" vertical="center" wrapText="1" shrinkToFit="1"/>
    </xf>
    <xf numFmtId="0" fontId="26" fillId="9" borderId="1" xfId="26" applyNumberFormat="1" applyFont="1" applyFill="1" applyBorder="1" applyAlignment="1">
      <alignment horizontal="center" vertical="center" wrapText="1" shrinkToFit="1"/>
    </xf>
    <xf numFmtId="0" fontId="26" fillId="9" borderId="88" xfId="19" applyNumberFormat="1" applyFont="1" applyFill="1" applyBorder="1" applyAlignment="1">
      <alignment horizontal="center" vertical="center" shrinkToFit="1"/>
    </xf>
    <xf numFmtId="0" fontId="26" fillId="9" borderId="89" xfId="19" applyNumberFormat="1" applyFont="1" applyFill="1" applyBorder="1" applyAlignment="1">
      <alignment horizontal="center" vertical="center" shrinkToFit="1"/>
    </xf>
    <xf numFmtId="0" fontId="26" fillId="9" borderId="140" xfId="19" applyNumberFormat="1" applyFont="1" applyFill="1" applyBorder="1" applyAlignment="1">
      <alignment horizontal="center" vertical="center" shrinkToFit="1"/>
    </xf>
    <xf numFmtId="0" fontId="45" fillId="0" borderId="0" xfId="19" applyFont="1" applyBorder="1" applyAlignment="1">
      <alignment horizontal="center" vertical="center"/>
    </xf>
    <xf numFmtId="0" fontId="26" fillId="9" borderId="51" xfId="19" applyNumberFormat="1" applyFont="1" applyFill="1" applyBorder="1" applyAlignment="1">
      <alignment horizontal="center" vertical="center" shrinkToFit="1"/>
    </xf>
    <xf numFmtId="0" fontId="26" fillId="9" borderId="67" xfId="19" applyNumberFormat="1" applyFont="1" applyFill="1" applyBorder="1" applyAlignment="1">
      <alignment horizontal="center" vertical="center" shrinkToFit="1"/>
    </xf>
    <xf numFmtId="0" fontId="26" fillId="9" borderId="35" xfId="19" applyNumberFormat="1" applyFont="1" applyFill="1" applyBorder="1" applyAlignment="1">
      <alignment horizontal="center" vertical="center" shrinkToFit="1"/>
    </xf>
    <xf numFmtId="0" fontId="26" fillId="9" borderId="18" xfId="19" applyNumberFormat="1" applyFont="1" applyFill="1" applyBorder="1" applyAlignment="1">
      <alignment horizontal="center" vertical="center" shrinkToFit="1"/>
    </xf>
    <xf numFmtId="0" fontId="26" fillId="9" borderId="68" xfId="19" applyNumberFormat="1" applyFont="1" applyFill="1" applyBorder="1" applyAlignment="1">
      <alignment horizontal="center" vertical="center" shrinkToFit="1"/>
    </xf>
    <xf numFmtId="0" fontId="26" fillId="9" borderId="37" xfId="19" applyNumberFormat="1" applyFont="1" applyFill="1" applyBorder="1" applyAlignment="1">
      <alignment horizontal="center" vertical="center" shrinkToFit="1"/>
    </xf>
    <xf numFmtId="0" fontId="26" fillId="9" borderId="41" xfId="19" applyNumberFormat="1" applyFont="1" applyFill="1" applyBorder="1" applyAlignment="1">
      <alignment horizontal="center" vertical="center" shrinkToFit="1"/>
    </xf>
    <xf numFmtId="0" fontId="26" fillId="9" borderId="20" xfId="19" applyNumberFormat="1" applyFont="1" applyFill="1" applyBorder="1" applyAlignment="1">
      <alignment horizontal="center" vertical="center" shrinkToFit="1"/>
    </xf>
    <xf numFmtId="0" fontId="26" fillId="9" borderId="44" xfId="19" applyNumberFormat="1" applyFont="1" applyFill="1" applyBorder="1" applyAlignment="1">
      <alignment horizontal="center" vertical="center" shrinkToFit="1"/>
    </xf>
    <xf numFmtId="0" fontId="26" fillId="9" borderId="28" xfId="19" applyNumberFormat="1" applyFont="1" applyFill="1" applyBorder="1" applyAlignment="1">
      <alignment horizontal="center" vertical="center" shrinkToFit="1"/>
    </xf>
    <xf numFmtId="0" fontId="55" fillId="9" borderId="3" xfId="19" applyNumberFormat="1" applyFont="1" applyFill="1" applyBorder="1" applyAlignment="1">
      <alignment horizontal="center" vertical="center" wrapText="1" shrinkToFit="1"/>
    </xf>
    <xf numFmtId="0" fontId="26" fillId="9" borderId="68" xfId="19" applyNumberFormat="1" applyFont="1" applyFill="1" applyBorder="1" applyAlignment="1">
      <alignment horizontal="center" vertical="center" wrapText="1" shrinkToFit="1"/>
    </xf>
    <xf numFmtId="0" fontId="26" fillId="9" borderId="55" xfId="19" applyNumberFormat="1" applyFont="1" applyFill="1" applyBorder="1" applyAlignment="1">
      <alignment horizontal="center" vertical="center" shrinkToFit="1"/>
    </xf>
    <xf numFmtId="0" fontId="10" fillId="0" borderId="143" xfId="19" applyFont="1" applyFill="1" applyBorder="1" applyAlignment="1">
      <alignment horizontal="center" vertical="center" shrinkToFit="1"/>
    </xf>
    <xf numFmtId="0" fontId="10" fillId="0" borderId="144" xfId="19" applyFont="1" applyFill="1" applyBorder="1" applyAlignment="1">
      <alignment horizontal="center" vertical="center" shrinkToFit="1"/>
    </xf>
    <xf numFmtId="0" fontId="10" fillId="0" borderId="145" xfId="19" applyFont="1" applyFill="1" applyBorder="1" applyAlignment="1">
      <alignment horizontal="center" vertical="center" shrinkToFit="1"/>
    </xf>
    <xf numFmtId="0" fontId="49" fillId="0" borderId="0" xfId="19" applyFont="1" applyAlignment="1">
      <alignment horizontal="left" vertical="center"/>
    </xf>
    <xf numFmtId="0" fontId="9" fillId="0" borderId="0" xfId="19" applyFont="1" applyAlignment="1">
      <alignment horizontal="right" vertical="center"/>
    </xf>
    <xf numFmtId="0" fontId="65" fillId="0" borderId="99" xfId="19" applyFont="1" applyBorder="1" applyAlignment="1">
      <alignment horizontal="center" vertical="center" wrapText="1"/>
    </xf>
    <xf numFmtId="0" fontId="65" fillId="0" borderId="100" xfId="19" applyFont="1" applyBorder="1" applyAlignment="1">
      <alignment horizontal="center" vertical="center" wrapText="1"/>
    </xf>
    <xf numFmtId="0" fontId="65" fillId="0" borderId="101" xfId="19" applyFont="1" applyBorder="1" applyAlignment="1">
      <alignment horizontal="center" vertical="center" wrapText="1"/>
    </xf>
    <xf numFmtId="0" fontId="65" fillId="0" borderId="102" xfId="19" applyFont="1" applyBorder="1" applyAlignment="1">
      <alignment horizontal="center" vertical="center" wrapText="1"/>
    </xf>
    <xf numFmtId="3" fontId="67" fillId="0" borderId="111" xfId="19" applyNumberFormat="1" applyFont="1" applyBorder="1" applyAlignment="1">
      <alignment horizontal="center" vertical="center" wrapText="1"/>
    </xf>
    <xf numFmtId="3" fontId="67" fillId="0" borderId="120" xfId="19" applyNumberFormat="1" applyFont="1" applyBorder="1" applyAlignment="1">
      <alignment horizontal="center" vertical="center" wrapText="1"/>
    </xf>
    <xf numFmtId="0" fontId="64" fillId="0" borderId="113" xfId="19" applyFont="1" applyBorder="1" applyAlignment="1">
      <alignment horizontal="center" vertical="center" wrapText="1"/>
    </xf>
    <xf numFmtId="0" fontId="64" fillId="0" borderId="116" xfId="19" applyFont="1" applyBorder="1" applyAlignment="1">
      <alignment horizontal="center" vertical="center" wrapText="1"/>
    </xf>
    <xf numFmtId="0" fontId="67" fillId="0" borderId="110" xfId="19" applyFont="1" applyBorder="1" applyAlignment="1">
      <alignment horizontal="center" vertical="center" wrapText="1"/>
    </xf>
    <xf numFmtId="0" fontId="67" fillId="0" borderId="117" xfId="19" applyFont="1" applyBorder="1" applyAlignment="1">
      <alignment horizontal="center" vertical="center" wrapText="1"/>
    </xf>
    <xf numFmtId="3" fontId="67" fillId="0" borderId="110" xfId="19" applyNumberFormat="1" applyFont="1" applyBorder="1" applyAlignment="1">
      <alignment horizontal="center" vertical="center" wrapText="1"/>
    </xf>
    <xf numFmtId="3" fontId="67" fillId="0" borderId="117" xfId="19" applyNumberFormat="1" applyFont="1" applyBorder="1" applyAlignment="1">
      <alignment horizontal="center" vertical="center" wrapText="1"/>
    </xf>
    <xf numFmtId="0" fontId="111" fillId="0" borderId="0" xfId="3" applyFont="1" applyBorder="1" applyAlignment="1">
      <alignment horizontal="center" vertical="center"/>
    </xf>
    <xf numFmtId="0" fontId="3" fillId="6" borderId="51" xfId="3" applyFont="1" applyFill="1" applyBorder="1" applyAlignment="1">
      <alignment horizontal="center" vertical="center" shrinkToFit="1"/>
    </xf>
    <xf numFmtId="0" fontId="3" fillId="6" borderId="27" xfId="3" applyFont="1" applyFill="1" applyBorder="1" applyAlignment="1">
      <alignment horizontal="center" vertical="center" shrinkToFit="1"/>
    </xf>
    <xf numFmtId="0" fontId="3" fillId="6" borderId="15" xfId="3" applyFont="1" applyFill="1" applyBorder="1" applyAlignment="1">
      <alignment horizontal="center" vertical="center" shrinkToFit="1"/>
    </xf>
    <xf numFmtId="0" fontId="3" fillId="6" borderId="18" xfId="3" applyFont="1" applyFill="1" applyBorder="1" applyAlignment="1">
      <alignment horizontal="center" vertical="center" shrinkToFit="1"/>
    </xf>
    <xf numFmtId="0" fontId="3" fillId="6" borderId="1" xfId="3" applyFont="1" applyFill="1" applyBorder="1" applyAlignment="1">
      <alignment horizontal="center" vertical="center" shrinkToFit="1"/>
    </xf>
    <xf numFmtId="0" fontId="3" fillId="6" borderId="40" xfId="3" applyFont="1" applyFill="1" applyBorder="1" applyAlignment="1">
      <alignment horizontal="center" vertical="center" wrapText="1" shrinkToFit="1"/>
    </xf>
    <xf numFmtId="0" fontId="3" fillId="6" borderId="138" xfId="3" applyFont="1" applyFill="1" applyBorder="1" applyAlignment="1">
      <alignment horizontal="center" vertical="center" shrinkToFit="1"/>
    </xf>
    <xf numFmtId="0" fontId="3" fillId="6" borderId="147" xfId="3" applyFont="1" applyFill="1" applyBorder="1" applyAlignment="1">
      <alignment horizontal="center" vertical="center" shrinkToFit="1"/>
    </xf>
    <xf numFmtId="0" fontId="11" fillId="6" borderId="18" xfId="3" applyFont="1" applyFill="1" applyBorder="1" applyAlignment="1">
      <alignment horizontal="center" vertical="center"/>
    </xf>
    <xf numFmtId="0" fontId="9" fillId="6" borderId="19" xfId="3" applyFill="1" applyBorder="1" applyAlignment="1">
      <alignment horizontal="center" vertical="center"/>
    </xf>
    <xf numFmtId="0" fontId="9" fillId="6" borderId="31" xfId="3" applyFill="1" applyBorder="1" applyAlignment="1">
      <alignment horizontal="center" vertical="center"/>
    </xf>
    <xf numFmtId="0" fontId="9" fillId="6" borderId="24" xfId="3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 wrapText="1" shrinkToFit="1"/>
    </xf>
    <xf numFmtId="0" fontId="11" fillId="6" borderId="10" xfId="3" applyFont="1" applyFill="1" applyBorder="1" applyAlignment="1">
      <alignment horizontal="center" vertical="center" shrinkToFit="1"/>
    </xf>
    <xf numFmtId="41" fontId="11" fillId="6" borderId="1" xfId="2" applyFont="1" applyFill="1" applyBorder="1" applyAlignment="1">
      <alignment horizontal="center" vertical="center" shrinkToFit="1"/>
    </xf>
    <xf numFmtId="0" fontId="49" fillId="11" borderId="1" xfId="3" applyFont="1" applyFill="1" applyBorder="1" applyAlignment="1">
      <alignment horizontal="center" vertical="center" shrinkToFit="1"/>
    </xf>
    <xf numFmtId="0" fontId="69" fillId="0" borderId="0" xfId="3" applyFont="1" applyBorder="1" applyAlignment="1">
      <alignment horizontal="center" vertical="center" shrinkToFit="1"/>
    </xf>
    <xf numFmtId="0" fontId="26" fillId="6" borderId="2" xfId="3" applyFont="1" applyFill="1" applyBorder="1" applyAlignment="1">
      <alignment horizontal="center" vertical="center" shrinkToFit="1"/>
    </xf>
    <xf numFmtId="0" fontId="26" fillId="6" borderId="12" xfId="3" applyFont="1" applyFill="1" applyBorder="1" applyAlignment="1">
      <alignment horizontal="center" vertical="center" shrinkToFit="1"/>
    </xf>
    <xf numFmtId="0" fontId="26" fillId="6" borderId="18" xfId="3" applyFont="1" applyFill="1" applyBorder="1" applyAlignment="1">
      <alignment horizontal="center" vertical="center" shrinkToFit="1"/>
    </xf>
    <xf numFmtId="0" fontId="26" fillId="6" borderId="1" xfId="3" applyFont="1" applyFill="1" applyBorder="1" applyAlignment="1">
      <alignment horizontal="center" vertical="center" shrinkToFit="1"/>
    </xf>
    <xf numFmtId="41" fontId="26" fillId="6" borderId="18" xfId="2" applyFont="1" applyFill="1" applyBorder="1" applyAlignment="1">
      <alignment horizontal="center" vertical="center" wrapText="1" shrinkToFit="1"/>
    </xf>
    <xf numFmtId="41" fontId="26" fillId="6" borderId="1" xfId="2" applyFont="1" applyFill="1" applyBorder="1" applyAlignment="1">
      <alignment horizontal="center" vertical="center" shrinkToFit="1"/>
    </xf>
    <xf numFmtId="0" fontId="26" fillId="6" borderId="18" xfId="3" applyFont="1" applyFill="1" applyBorder="1" applyAlignment="1">
      <alignment horizontal="center" vertical="center" wrapText="1" shrinkToFit="1"/>
    </xf>
    <xf numFmtId="0" fontId="26" fillId="6" borderId="1" xfId="3" applyFont="1" applyFill="1" applyBorder="1" applyAlignment="1">
      <alignment horizontal="center" vertical="center" wrapText="1" shrinkToFit="1"/>
    </xf>
    <xf numFmtId="41" fontId="26" fillId="6" borderId="18" xfId="2" applyFont="1" applyFill="1" applyBorder="1" applyAlignment="1">
      <alignment horizontal="center" vertical="center" shrinkToFit="1"/>
    </xf>
    <xf numFmtId="0" fontId="26" fillId="6" borderId="7" xfId="3" applyFont="1" applyFill="1" applyBorder="1" applyAlignment="1">
      <alignment horizontal="center" vertical="center" shrinkToFit="1"/>
    </xf>
    <xf numFmtId="0" fontId="26" fillId="6" borderId="52" xfId="3" applyFont="1" applyFill="1" applyBorder="1" applyAlignment="1">
      <alignment horizontal="center" vertical="center" shrinkToFit="1"/>
    </xf>
    <xf numFmtId="0" fontId="26" fillId="6" borderId="3" xfId="3" applyFont="1" applyFill="1" applyBorder="1" applyAlignment="1">
      <alignment horizontal="center" vertical="center" shrinkToFit="1"/>
    </xf>
    <xf numFmtId="0" fontId="26" fillId="6" borderId="13" xfId="3" applyFont="1" applyFill="1" applyBorder="1" applyAlignment="1">
      <alignment horizontal="center" vertical="center" shrinkToFit="1"/>
    </xf>
    <xf numFmtId="0" fontId="73" fillId="0" borderId="0" xfId="27" applyFont="1" applyAlignment="1">
      <alignment horizontal="center" vertical="center"/>
    </xf>
    <xf numFmtId="0" fontId="29" fillId="6" borderId="2" xfId="27" applyFill="1" applyBorder="1" applyAlignment="1">
      <alignment horizontal="center" vertical="center"/>
    </xf>
    <xf numFmtId="0" fontId="29" fillId="6" borderId="67" xfId="27" applyFill="1" applyBorder="1" applyAlignment="1">
      <alignment horizontal="center" vertical="center"/>
    </xf>
    <xf numFmtId="0" fontId="29" fillId="6" borderId="12" xfId="27" applyFill="1" applyBorder="1" applyAlignment="1">
      <alignment horizontal="center" vertical="center"/>
    </xf>
    <xf numFmtId="0" fontId="29" fillId="6" borderId="3" xfId="27" applyFill="1" applyBorder="1" applyAlignment="1">
      <alignment horizontal="center" vertical="center"/>
    </xf>
    <xf numFmtId="0" fontId="29" fillId="6" borderId="68" xfId="27" applyFill="1" applyBorder="1" applyAlignment="1">
      <alignment horizontal="center" vertical="center"/>
    </xf>
    <xf numFmtId="0" fontId="29" fillId="6" borderId="13" xfId="27" applyFill="1" applyBorder="1" applyAlignment="1">
      <alignment horizontal="center" vertical="center"/>
    </xf>
    <xf numFmtId="0" fontId="75" fillId="6" borderId="4" xfId="27" applyFont="1" applyFill="1" applyBorder="1" applyAlignment="1">
      <alignment horizontal="center" vertical="center" shrinkToFit="1"/>
    </xf>
    <xf numFmtId="0" fontId="75" fillId="6" borderId="5" xfId="27" applyFont="1" applyFill="1" applyBorder="1" applyAlignment="1">
      <alignment horizontal="center" vertical="center" shrinkToFit="1"/>
    </xf>
    <xf numFmtId="0" fontId="75" fillId="6" borderId="18" xfId="27" applyFont="1" applyFill="1" applyBorder="1" applyAlignment="1">
      <alignment horizontal="center" vertical="center" shrinkToFit="1"/>
    </xf>
    <xf numFmtId="0" fontId="75" fillId="6" borderId="19" xfId="27" applyFont="1" applyFill="1" applyBorder="1" applyAlignment="1">
      <alignment horizontal="center" vertical="center" shrinkToFit="1"/>
    </xf>
    <xf numFmtId="0" fontId="75" fillId="6" borderId="31" xfId="27" applyFont="1" applyFill="1" applyBorder="1" applyAlignment="1">
      <alignment horizontal="center" vertical="center" shrinkToFit="1"/>
    </xf>
    <xf numFmtId="0" fontId="75" fillId="6" borderId="1" xfId="27" applyFont="1" applyFill="1" applyBorder="1" applyAlignment="1">
      <alignment horizontal="center" vertical="center" shrinkToFit="1"/>
    </xf>
    <xf numFmtId="0" fontId="76" fillId="6" borderId="1" xfId="27" applyFont="1" applyFill="1" applyBorder="1" applyAlignment="1">
      <alignment horizontal="center" vertical="center" shrinkToFit="1"/>
    </xf>
    <xf numFmtId="0" fontId="76" fillId="7" borderId="33" xfId="27" applyFont="1" applyFill="1" applyBorder="1" applyAlignment="1">
      <alignment horizontal="center" vertical="center" shrinkToFit="1"/>
    </xf>
    <xf numFmtId="0" fontId="76" fillId="7" borderId="45" xfId="27" applyFont="1" applyFill="1" applyBorder="1" applyAlignment="1">
      <alignment horizontal="center" vertical="center" shrinkToFit="1"/>
    </xf>
    <xf numFmtId="0" fontId="76" fillId="7" borderId="32" xfId="27" applyFont="1" applyFill="1" applyBorder="1" applyAlignment="1">
      <alignment horizontal="center" vertical="center" shrinkToFit="1"/>
    </xf>
    <xf numFmtId="0" fontId="75" fillId="6" borderId="1" xfId="27" applyFont="1" applyFill="1" applyBorder="1" applyAlignment="1">
      <alignment horizontal="center" vertical="center" wrapText="1" shrinkToFit="1"/>
    </xf>
    <xf numFmtId="41" fontId="75" fillId="6" borderId="1" xfId="28" applyFont="1" applyFill="1" applyBorder="1" applyAlignment="1">
      <alignment horizontal="center" vertical="center" wrapText="1" shrinkToFit="1"/>
    </xf>
    <xf numFmtId="41" fontId="75" fillId="6" borderId="1" xfId="28" applyFont="1" applyFill="1" applyBorder="1" applyAlignment="1">
      <alignment horizontal="center" vertical="center" shrinkToFit="1"/>
    </xf>
    <xf numFmtId="0" fontId="75" fillId="6" borderId="16" xfId="27" applyFont="1" applyFill="1" applyBorder="1" applyAlignment="1">
      <alignment horizontal="center" vertical="center" shrinkToFit="1"/>
    </xf>
    <xf numFmtId="0" fontId="75" fillId="6" borderId="68" xfId="27" applyFont="1" applyFill="1" applyBorder="1" applyAlignment="1">
      <alignment horizontal="center" vertical="center" shrinkToFit="1"/>
    </xf>
    <xf numFmtId="0" fontId="75" fillId="6" borderId="13" xfId="27" applyFont="1" applyFill="1" applyBorder="1" applyAlignment="1">
      <alignment horizontal="center" vertical="center" shrinkToFit="1"/>
    </xf>
    <xf numFmtId="0" fontId="75" fillId="6" borderId="16" xfId="27" applyFont="1" applyFill="1" applyBorder="1" applyAlignment="1">
      <alignment horizontal="center" vertical="center" wrapText="1" shrinkToFit="1"/>
    </xf>
    <xf numFmtId="0" fontId="75" fillId="6" borderId="13" xfId="27" applyFont="1" applyFill="1" applyBorder="1" applyAlignment="1">
      <alignment horizontal="center" vertical="center" wrapText="1" shrinkToFit="1"/>
    </xf>
    <xf numFmtId="0" fontId="82" fillId="0" borderId="0" xfId="3" applyFont="1" applyAlignment="1">
      <alignment horizontal="center" vertical="center"/>
    </xf>
    <xf numFmtId="0" fontId="83" fillId="0" borderId="0" xfId="3" applyFont="1" applyBorder="1" applyAlignment="1">
      <alignment horizontal="center" vertical="center"/>
    </xf>
    <xf numFmtId="0" fontId="3" fillId="0" borderId="90" xfId="3" applyFont="1" applyBorder="1" applyAlignment="1">
      <alignment horizontal="center" vertical="center" shrinkToFit="1"/>
    </xf>
    <xf numFmtId="0" fontId="3" fillId="0" borderId="41" xfId="3" applyFont="1" applyBorder="1" applyAlignment="1">
      <alignment horizontal="center" vertical="center" shrinkToFit="1"/>
    </xf>
    <xf numFmtId="0" fontId="3" fillId="0" borderId="21" xfId="3" applyFont="1" applyBorder="1" applyAlignment="1">
      <alignment horizontal="center" vertical="center" shrinkToFit="1"/>
    </xf>
    <xf numFmtId="0" fontId="49" fillId="4" borderId="19" xfId="29" applyFont="1" applyFill="1" applyBorder="1" applyAlignment="1">
      <alignment horizontal="center" vertical="center" wrapText="1"/>
    </xf>
    <xf numFmtId="0" fontId="49" fillId="4" borderId="31" xfId="29" applyFont="1" applyFill="1" applyBorder="1" applyAlignment="1">
      <alignment horizontal="center" vertical="center" wrapText="1"/>
    </xf>
    <xf numFmtId="0" fontId="49" fillId="4" borderId="90" xfId="29" applyFont="1" applyFill="1" applyBorder="1" applyAlignment="1">
      <alignment horizontal="center" vertical="center" wrapText="1"/>
    </xf>
    <xf numFmtId="0" fontId="49" fillId="4" borderId="41" xfId="29" applyFont="1" applyFill="1" applyBorder="1" applyAlignment="1">
      <alignment horizontal="center" vertical="center" wrapText="1"/>
    </xf>
    <xf numFmtId="0" fontId="49" fillId="4" borderId="21" xfId="29" applyFont="1" applyFill="1" applyBorder="1" applyAlignment="1">
      <alignment horizontal="center" vertical="center" wrapText="1"/>
    </xf>
    <xf numFmtId="0" fontId="26" fillId="4" borderId="33" xfId="3" applyFont="1" applyFill="1" applyBorder="1" applyAlignment="1">
      <alignment horizontal="center" vertical="center" shrinkToFit="1"/>
    </xf>
    <xf numFmtId="0" fontId="26" fillId="4" borderId="51" xfId="3" applyFont="1" applyFill="1" applyBorder="1" applyAlignment="1">
      <alignment horizontal="center" vertical="center"/>
    </xf>
    <xf numFmtId="0" fontId="26" fillId="4" borderId="27" xfId="3" applyFont="1" applyFill="1" applyBorder="1" applyAlignment="1">
      <alignment horizontal="center" vertical="center"/>
    </xf>
    <xf numFmtId="0" fontId="26" fillId="4" borderId="18" xfId="3" applyFont="1" applyFill="1" applyBorder="1" applyAlignment="1">
      <alignment horizontal="center" vertical="center" shrinkToFit="1"/>
    </xf>
    <xf numFmtId="0" fontId="26" fillId="4" borderId="1" xfId="3" applyFont="1" applyFill="1" applyBorder="1" applyAlignment="1">
      <alignment horizontal="center" vertical="center" shrinkToFit="1"/>
    </xf>
    <xf numFmtId="0" fontId="26" fillId="4" borderId="18" xfId="3" applyFont="1" applyFill="1" applyBorder="1" applyAlignment="1">
      <alignment horizontal="center" vertical="center" wrapText="1" shrinkToFit="1"/>
    </xf>
    <xf numFmtId="0" fontId="26" fillId="4" borderId="45" xfId="3" applyFont="1" applyFill="1" applyBorder="1" applyAlignment="1">
      <alignment horizontal="center" vertical="center" shrinkToFit="1"/>
    </xf>
    <xf numFmtId="0" fontId="26" fillId="4" borderId="31" xfId="3" applyFont="1" applyFill="1" applyBorder="1" applyAlignment="1">
      <alignment horizontal="center" vertical="center" shrinkToFit="1"/>
    </xf>
    <xf numFmtId="0" fontId="75" fillId="6" borderId="7" xfId="27" applyFont="1" applyFill="1" applyBorder="1" applyAlignment="1">
      <alignment horizontal="center" vertical="center" shrinkToFit="1"/>
    </xf>
    <xf numFmtId="0" fontId="75" fillId="6" borderId="52" xfId="27" applyFont="1" applyFill="1" applyBorder="1" applyAlignment="1">
      <alignment horizontal="center" vertical="center" shrinkToFit="1"/>
    </xf>
    <xf numFmtId="41" fontId="53" fillId="0" borderId="0" xfId="26" applyFont="1" applyBorder="1" applyAlignment="1">
      <alignment horizontal="right" vertical="center"/>
    </xf>
    <xf numFmtId="41" fontId="26" fillId="9" borderId="3" xfId="26" applyFont="1" applyFill="1" applyBorder="1" applyAlignment="1">
      <alignment horizontal="center" vertical="center" shrinkToFit="1"/>
    </xf>
    <xf numFmtId="41" fontId="26" fillId="9" borderId="68" xfId="26" applyFont="1" applyFill="1" applyBorder="1" applyAlignment="1">
      <alignment horizontal="center" vertical="center" shrinkToFit="1"/>
    </xf>
    <xf numFmtId="41" fontId="26" fillId="9" borderId="55" xfId="26" applyFont="1" applyFill="1" applyBorder="1" applyAlignment="1">
      <alignment horizontal="center" vertical="center" shrinkToFit="1"/>
    </xf>
    <xf numFmtId="0" fontId="24" fillId="0" borderId="0" xfId="3" applyFont="1" applyBorder="1" applyAlignment="1">
      <alignment horizontal="center" vertical="center"/>
    </xf>
    <xf numFmtId="0" fontId="3" fillId="12" borderId="19" xfId="3" applyNumberFormat="1" applyFont="1" applyFill="1" applyBorder="1" applyAlignment="1">
      <alignment horizontal="center" vertical="center" shrinkToFit="1"/>
    </xf>
    <xf numFmtId="0" fontId="3" fillId="12" borderId="167" xfId="3" applyNumberFormat="1" applyFont="1" applyFill="1" applyBorder="1" applyAlignment="1">
      <alignment horizontal="center" vertical="center" shrinkToFit="1"/>
    </xf>
    <xf numFmtId="0" fontId="3" fillId="12" borderId="51" xfId="3" applyNumberFormat="1" applyFont="1" applyFill="1" applyBorder="1" applyAlignment="1">
      <alignment horizontal="center" vertical="center" shrinkToFit="1"/>
    </xf>
    <xf numFmtId="0" fontId="3" fillId="12" borderId="164" xfId="3" applyNumberFormat="1" applyFont="1" applyFill="1" applyBorder="1" applyAlignment="1">
      <alignment horizontal="center" vertical="center" shrinkToFit="1"/>
    </xf>
    <xf numFmtId="0" fontId="3" fillId="12" borderId="18" xfId="3" applyNumberFormat="1" applyFont="1" applyFill="1" applyBorder="1" applyAlignment="1">
      <alignment horizontal="center" vertical="center" shrinkToFit="1"/>
    </xf>
    <xf numFmtId="0" fontId="3" fillId="12" borderId="165" xfId="3" applyNumberFormat="1" applyFont="1" applyFill="1" applyBorder="1" applyAlignment="1">
      <alignment horizontal="center" vertical="center" shrinkToFit="1"/>
    </xf>
    <xf numFmtId="0" fontId="3" fillId="12" borderId="4" xfId="2" applyNumberFormat="1" applyFont="1" applyFill="1" applyBorder="1" applyAlignment="1">
      <alignment horizontal="center" vertical="center" wrapText="1" shrinkToFit="1"/>
    </xf>
    <xf numFmtId="0" fontId="3" fillId="12" borderId="166" xfId="2" applyNumberFormat="1" applyFont="1" applyFill="1" applyBorder="1" applyAlignment="1">
      <alignment horizontal="center" vertical="center" shrinkToFit="1"/>
    </xf>
    <xf numFmtId="0" fontId="3" fillId="12" borderId="18" xfId="2" applyNumberFormat="1" applyFont="1" applyFill="1" applyBorder="1" applyAlignment="1">
      <alignment horizontal="center" vertical="center" wrapText="1" shrinkToFit="1"/>
    </xf>
    <xf numFmtId="0" fontId="49" fillId="6" borderId="1" xfId="29" applyFont="1" applyFill="1" applyBorder="1" applyAlignment="1">
      <alignment horizontal="center" vertical="center" shrinkToFit="1"/>
    </xf>
    <xf numFmtId="0" fontId="49" fillId="6" borderId="1" xfId="29" applyFont="1" applyFill="1" applyBorder="1" applyAlignment="1">
      <alignment horizontal="center" vertical="center"/>
    </xf>
    <xf numFmtId="0" fontId="18" fillId="5" borderId="33" xfId="3" applyFont="1" applyFill="1" applyBorder="1" applyAlignment="1">
      <alignment horizontal="center" vertical="center" wrapText="1" shrinkToFit="1"/>
    </xf>
    <xf numFmtId="0" fontId="18" fillId="5" borderId="45" xfId="3" applyFont="1" applyFill="1" applyBorder="1" applyAlignment="1">
      <alignment horizontal="center" vertical="center" wrapText="1" shrinkToFit="1"/>
    </xf>
    <xf numFmtId="0" fontId="18" fillId="5" borderId="32" xfId="3" applyFont="1" applyFill="1" applyBorder="1" applyAlignment="1">
      <alignment horizontal="center" vertical="center" wrapText="1" shrinkToFit="1"/>
    </xf>
    <xf numFmtId="0" fontId="92" fillId="0" borderId="0" xfId="3" applyFont="1" applyBorder="1" applyAlignment="1">
      <alignment horizontal="left" vertical="center"/>
    </xf>
    <xf numFmtId="0" fontId="26" fillId="6" borderId="2" xfId="3" applyFont="1" applyFill="1" applyBorder="1" applyAlignment="1">
      <alignment horizontal="center" vertical="center"/>
    </xf>
    <xf numFmtId="0" fontId="26" fillId="6" borderId="67" xfId="3" applyFont="1" applyFill="1" applyBorder="1" applyAlignment="1">
      <alignment horizontal="center" vertical="center"/>
    </xf>
    <xf numFmtId="0" fontId="26" fillId="6" borderId="12" xfId="3" applyFont="1" applyFill="1" applyBorder="1" applyAlignment="1">
      <alignment horizontal="center" vertical="center"/>
    </xf>
    <xf numFmtId="0" fontId="26" fillId="6" borderId="68" xfId="3" applyFont="1" applyFill="1" applyBorder="1" applyAlignment="1">
      <alignment horizontal="center" vertical="center" shrinkToFit="1"/>
    </xf>
    <xf numFmtId="41" fontId="3" fillId="6" borderId="40" xfId="2" applyFont="1" applyFill="1" applyBorder="1" applyAlignment="1">
      <alignment horizontal="center" vertical="center" wrapText="1" shrinkToFit="1"/>
    </xf>
    <xf numFmtId="41" fontId="3" fillId="6" borderId="138" xfId="2" applyFont="1" applyFill="1" applyBorder="1" applyAlignment="1">
      <alignment horizontal="center" vertical="center" shrinkToFit="1"/>
    </xf>
    <xf numFmtId="41" fontId="3" fillId="6" borderId="29" xfId="2" applyFont="1" applyFill="1" applyBorder="1" applyAlignment="1">
      <alignment horizontal="center" vertical="center" shrinkToFit="1"/>
    </xf>
    <xf numFmtId="0" fontId="49" fillId="6" borderId="18" xfId="29" applyFont="1" applyFill="1" applyBorder="1" applyAlignment="1">
      <alignment horizontal="center" vertical="center" shrinkToFit="1"/>
    </xf>
    <xf numFmtId="0" fontId="26" fillId="6" borderId="68" xfId="3" applyFont="1" applyFill="1" applyBorder="1" applyAlignment="1">
      <alignment horizontal="center" vertical="center"/>
    </xf>
    <xf numFmtId="0" fontId="49" fillId="6" borderId="162" xfId="29" applyFont="1" applyFill="1" applyBorder="1" applyAlignment="1">
      <alignment horizontal="center" vertical="center" wrapText="1"/>
    </xf>
    <xf numFmtId="0" fontId="49" fillId="6" borderId="209" xfId="29" applyFont="1" applyFill="1" applyBorder="1" applyAlignment="1">
      <alignment horizontal="center" vertical="center" wrapText="1"/>
    </xf>
    <xf numFmtId="0" fontId="49" fillId="6" borderId="14" xfId="29" applyFont="1" applyFill="1" applyBorder="1" applyAlignment="1">
      <alignment horizontal="center" vertical="center" wrapText="1"/>
    </xf>
    <xf numFmtId="0" fontId="49" fillId="7" borderId="1" xfId="3" applyFont="1" applyFill="1" applyBorder="1" applyAlignment="1">
      <alignment horizontal="center" vertical="center" shrinkToFit="1"/>
    </xf>
    <xf numFmtId="0" fontId="36" fillId="0" borderId="0" xfId="3" applyFont="1" applyBorder="1" applyAlignment="1">
      <alignment horizontal="center" vertical="center" shrinkToFit="1"/>
    </xf>
    <xf numFmtId="0" fontId="26" fillId="6" borderId="51" xfId="3" applyFont="1" applyFill="1" applyBorder="1" applyAlignment="1">
      <alignment horizontal="center" vertical="center" shrinkToFit="1"/>
    </xf>
    <xf numFmtId="0" fontId="26" fillId="6" borderId="27" xfId="3" applyFont="1" applyFill="1" applyBorder="1" applyAlignment="1">
      <alignment horizontal="center" vertical="center" shrinkToFit="1"/>
    </xf>
    <xf numFmtId="0" fontId="26" fillId="6" borderId="40" xfId="3" applyFont="1" applyFill="1" applyBorder="1" applyAlignment="1">
      <alignment horizontal="center" vertical="center" wrapText="1" shrinkToFit="1"/>
    </xf>
    <xf numFmtId="0" fontId="26" fillId="6" borderId="41" xfId="3" applyFont="1" applyFill="1" applyBorder="1" applyAlignment="1">
      <alignment horizontal="center" vertical="center" wrapText="1" shrinkToFit="1"/>
    </xf>
    <xf numFmtId="0" fontId="26" fillId="6" borderId="20" xfId="3" applyFont="1" applyFill="1" applyBorder="1" applyAlignment="1">
      <alignment horizontal="center" vertical="center" wrapText="1" shrinkToFit="1"/>
    </xf>
    <xf numFmtId="0" fontId="26" fillId="6" borderId="19" xfId="3" applyFont="1" applyFill="1" applyBorder="1" applyAlignment="1">
      <alignment horizontal="center" vertical="center" shrinkToFit="1"/>
    </xf>
    <xf numFmtId="0" fontId="26" fillId="6" borderId="31" xfId="3" applyFont="1" applyFill="1" applyBorder="1" applyAlignment="1">
      <alignment horizontal="center" vertical="center" shrinkToFit="1"/>
    </xf>
    <xf numFmtId="0" fontId="26" fillId="6" borderId="37" xfId="3" applyFont="1" applyFill="1" applyBorder="1" applyAlignment="1">
      <alignment horizontal="center" vertical="center" shrinkToFit="1"/>
    </xf>
    <xf numFmtId="41" fontId="26" fillId="6" borderId="18" xfId="2" applyFont="1" applyFill="1" applyBorder="1" applyAlignment="1">
      <alignment horizontal="center" vertical="center"/>
    </xf>
    <xf numFmtId="0" fontId="26" fillId="6" borderId="7" xfId="3" applyFont="1" applyFill="1" applyBorder="1" applyAlignment="1">
      <alignment horizontal="center" vertical="center"/>
    </xf>
    <xf numFmtId="0" fontId="26" fillId="6" borderId="53" xfId="3" applyFont="1" applyFill="1" applyBorder="1" applyAlignment="1">
      <alignment horizontal="center" vertical="center"/>
    </xf>
    <xf numFmtId="0" fontId="94" fillId="4" borderId="9" xfId="3" applyFont="1" applyFill="1" applyBorder="1" applyAlignment="1">
      <alignment horizontal="center" vertical="center" shrinkToFit="1"/>
    </xf>
    <xf numFmtId="0" fontId="51" fillId="4" borderId="9" xfId="3" applyFont="1" applyFill="1" applyBorder="1" applyAlignment="1">
      <alignment horizontal="center" vertical="center" shrinkToFit="1"/>
    </xf>
    <xf numFmtId="0" fontId="51" fillId="0" borderId="0" xfId="3" applyFont="1" applyAlignment="1">
      <alignment horizontal="left" vertical="center" wrapText="1"/>
    </xf>
    <xf numFmtId="0" fontId="26" fillId="6" borderId="35" xfId="3" applyFont="1" applyFill="1" applyBorder="1" applyAlignment="1">
      <alignment horizontal="center" vertical="center" shrinkToFit="1"/>
    </xf>
    <xf numFmtId="41" fontId="20" fillId="6" borderId="18" xfId="2" applyFont="1" applyFill="1" applyBorder="1" applyAlignment="1">
      <alignment horizontal="center" vertical="center" wrapText="1" shrinkToFit="1"/>
    </xf>
    <xf numFmtId="41" fontId="20" fillId="6" borderId="37" xfId="2" applyFont="1" applyFill="1" applyBorder="1" applyAlignment="1">
      <alignment horizontal="center" vertical="center" shrinkToFit="1"/>
    </xf>
    <xf numFmtId="41" fontId="3" fillId="6" borderId="18" xfId="2" applyFont="1" applyFill="1" applyBorder="1" applyAlignment="1">
      <alignment horizontal="center" vertical="center" wrapText="1" shrinkToFit="1"/>
    </xf>
    <xf numFmtId="41" fontId="3" fillId="6" borderId="37" xfId="2" applyFont="1" applyFill="1" applyBorder="1" applyAlignment="1">
      <alignment horizontal="center" vertical="center" shrinkToFit="1"/>
    </xf>
    <xf numFmtId="0" fontId="3" fillId="0" borderId="21" xfId="3" applyFont="1" applyBorder="1" applyAlignment="1">
      <alignment horizontal="center" vertical="center"/>
    </xf>
    <xf numFmtId="0" fontId="3" fillId="0" borderId="181" xfId="3" applyFont="1" applyBorder="1" applyAlignment="1">
      <alignment horizontal="center" vertical="center"/>
    </xf>
    <xf numFmtId="0" fontId="9" fillId="0" borderId="183" xfId="3" applyBorder="1" applyAlignment="1">
      <alignment horizontal="center" vertical="center"/>
    </xf>
    <xf numFmtId="0" fontId="9" fillId="0" borderId="182" xfId="3" applyBorder="1" applyAlignment="1">
      <alignment horizontal="center" vertical="center"/>
    </xf>
    <xf numFmtId="0" fontId="3" fillId="0" borderId="10" xfId="3" applyFont="1" applyBorder="1" applyAlignment="1">
      <alignment horizontal="center" vertical="center" shrinkToFit="1"/>
    </xf>
    <xf numFmtId="0" fontId="3" fillId="0" borderId="23" xfId="3" applyFont="1" applyBorder="1" applyAlignment="1">
      <alignment horizontal="center" vertical="center" shrinkToFit="1"/>
    </xf>
    <xf numFmtId="41" fontId="3" fillId="4" borderId="18" xfId="2" applyFont="1" applyFill="1" applyBorder="1" applyAlignment="1">
      <alignment horizontal="center" vertical="center"/>
    </xf>
    <xf numFmtId="0" fontId="68" fillId="0" borderId="0" xfId="3" applyFont="1" applyBorder="1" applyAlignment="1">
      <alignment horizontal="center" vertical="center"/>
    </xf>
    <xf numFmtId="0" fontId="3" fillId="2" borderId="51" xfId="3" applyFont="1" applyFill="1" applyBorder="1" applyAlignment="1">
      <alignment horizontal="center" vertical="center" shrinkToFit="1"/>
    </xf>
    <xf numFmtId="0" fontId="3" fillId="2" borderId="67" xfId="3" applyFont="1" applyFill="1" applyBorder="1" applyAlignment="1">
      <alignment horizontal="center" vertical="center" shrinkToFit="1"/>
    </xf>
    <xf numFmtId="0" fontId="3" fillId="2" borderId="42" xfId="3" applyFont="1" applyFill="1" applyBorder="1" applyAlignment="1">
      <alignment horizontal="center" vertical="center" shrinkToFit="1"/>
    </xf>
    <xf numFmtId="0" fontId="3" fillId="2" borderId="6" xfId="3" applyFont="1" applyFill="1" applyBorder="1" applyAlignment="1">
      <alignment horizontal="center" vertical="center" shrinkToFit="1"/>
    </xf>
    <xf numFmtId="0" fontId="3" fillId="2" borderId="185" xfId="3" applyFont="1" applyFill="1" applyBorder="1" applyAlignment="1">
      <alignment horizontal="center" vertical="center" shrinkToFit="1"/>
    </xf>
    <xf numFmtId="0" fontId="3" fillId="2" borderId="22" xfId="3" applyFont="1" applyFill="1" applyBorder="1" applyAlignment="1">
      <alignment horizontal="center" vertical="center" shrinkToFit="1"/>
    </xf>
    <xf numFmtId="0" fontId="3" fillId="2" borderId="4" xfId="3" applyFont="1" applyFill="1" applyBorder="1" applyAlignment="1">
      <alignment horizontal="center" vertical="center" shrinkToFit="1"/>
    </xf>
    <xf numFmtId="0" fontId="3" fillId="2" borderId="5" xfId="3" applyFont="1" applyFill="1" applyBorder="1" applyAlignment="1">
      <alignment horizontal="center" vertical="center" shrinkToFit="1"/>
    </xf>
    <xf numFmtId="0" fontId="3" fillId="2" borderId="18" xfId="3" applyFont="1" applyFill="1" applyBorder="1" applyAlignment="1">
      <alignment horizontal="center" vertical="center" shrinkToFit="1"/>
    </xf>
    <xf numFmtId="0" fontId="3" fillId="2" borderId="68" xfId="3" applyFont="1" applyFill="1" applyBorder="1" applyAlignment="1">
      <alignment horizontal="center" vertical="center" shrinkToFit="1"/>
    </xf>
    <xf numFmtId="0" fontId="3" fillId="2" borderId="10" xfId="3" applyFont="1" applyFill="1" applyBorder="1" applyAlignment="1">
      <alignment horizontal="center" vertical="center" shrinkToFit="1"/>
    </xf>
    <xf numFmtId="41" fontId="3" fillId="2" borderId="4" xfId="2" applyFont="1" applyFill="1" applyBorder="1" applyAlignment="1">
      <alignment horizontal="center" vertical="center" wrapText="1" shrinkToFit="1"/>
    </xf>
    <xf numFmtId="41" fontId="3" fillId="2" borderId="138" xfId="2" applyFont="1" applyFill="1" applyBorder="1" applyAlignment="1">
      <alignment horizontal="center" vertical="center" wrapText="1" shrinkToFit="1"/>
    </xf>
    <xf numFmtId="41" fontId="3" fillId="2" borderId="23" xfId="2" applyFont="1" applyFill="1" applyBorder="1" applyAlignment="1">
      <alignment horizontal="center" vertical="center" shrinkToFit="1"/>
    </xf>
    <xf numFmtId="41" fontId="3" fillId="2" borderId="18" xfId="2" applyFont="1" applyFill="1" applyBorder="1" applyAlignment="1">
      <alignment horizontal="center" vertical="center" shrinkToFit="1"/>
    </xf>
    <xf numFmtId="0" fontId="3" fillId="2" borderId="19" xfId="3" applyFont="1" applyFill="1" applyBorder="1" applyAlignment="1">
      <alignment horizontal="center" vertical="center" shrinkToFit="1"/>
    </xf>
    <xf numFmtId="0" fontId="3" fillId="2" borderId="70" xfId="3" applyFont="1" applyFill="1" applyBorder="1" applyAlignment="1">
      <alignment horizontal="center" vertical="center" shrinkToFit="1"/>
    </xf>
    <xf numFmtId="0" fontId="3" fillId="2" borderId="24" xfId="3" applyFont="1" applyFill="1" applyBorder="1" applyAlignment="1">
      <alignment horizontal="center" vertical="center" shrinkToFit="1"/>
    </xf>
    <xf numFmtId="0" fontId="3" fillId="2" borderId="186" xfId="3" applyFont="1" applyFill="1" applyBorder="1" applyAlignment="1">
      <alignment horizontal="center" vertical="center" shrinkToFit="1"/>
    </xf>
    <xf numFmtId="0" fontId="3" fillId="2" borderId="189" xfId="3" applyFont="1" applyFill="1" applyBorder="1" applyAlignment="1">
      <alignment horizontal="center" vertical="center" shrinkToFit="1"/>
    </xf>
    <xf numFmtId="0" fontId="3" fillId="2" borderId="187" xfId="3" applyFont="1" applyFill="1" applyBorder="1" applyAlignment="1">
      <alignment horizontal="center" vertical="center" shrinkToFit="1"/>
    </xf>
    <xf numFmtId="0" fontId="3" fillId="2" borderId="190" xfId="3" applyFont="1" applyFill="1" applyBorder="1" applyAlignment="1">
      <alignment horizontal="center" vertical="center" shrinkToFit="1"/>
    </xf>
    <xf numFmtId="0" fontId="3" fillId="2" borderId="188" xfId="3" applyFont="1" applyFill="1" applyBorder="1" applyAlignment="1">
      <alignment horizontal="center" vertical="center" shrinkToFit="1"/>
    </xf>
    <xf numFmtId="0" fontId="3" fillId="2" borderId="25" xfId="3" applyFont="1" applyFill="1" applyBorder="1" applyAlignment="1">
      <alignment horizontal="center" vertical="center" shrinkToFit="1"/>
    </xf>
    <xf numFmtId="0" fontId="3" fillId="2" borderId="1" xfId="3" applyFont="1" applyFill="1" applyBorder="1" applyAlignment="1">
      <alignment horizontal="center" vertical="center" wrapText="1" shrinkToFit="1"/>
    </xf>
    <xf numFmtId="0" fontId="3" fillId="2" borderId="10" xfId="3" applyFont="1" applyFill="1" applyBorder="1" applyAlignment="1">
      <alignment horizontal="center" vertical="center" wrapText="1" shrinkToFit="1"/>
    </xf>
    <xf numFmtId="41" fontId="3" fillId="2" borderId="1" xfId="2" applyFont="1" applyFill="1" applyBorder="1" applyAlignment="1">
      <alignment horizontal="center" vertical="center" shrinkToFit="1"/>
    </xf>
    <xf numFmtId="0" fontId="26" fillId="9" borderId="184" xfId="3" applyFont="1" applyFill="1" applyBorder="1" applyAlignment="1">
      <alignment horizontal="center" vertical="center" wrapText="1" shrinkToFit="1"/>
    </xf>
    <xf numFmtId="0" fontId="26" fillId="9" borderId="193" xfId="3" applyFont="1" applyFill="1" applyBorder="1" applyAlignment="1">
      <alignment horizontal="center" vertical="center" shrinkToFit="1"/>
    </xf>
    <xf numFmtId="0" fontId="26" fillId="9" borderId="158" xfId="3" applyFont="1" applyFill="1" applyBorder="1" applyAlignment="1">
      <alignment horizontal="center" vertical="center" shrinkToFit="1"/>
    </xf>
    <xf numFmtId="0" fontId="26" fillId="9" borderId="192" xfId="3" applyFont="1" applyFill="1" applyBorder="1" applyAlignment="1">
      <alignment horizontal="center" vertical="center" shrinkToFit="1"/>
    </xf>
    <xf numFmtId="0" fontId="26" fillId="9" borderId="191" xfId="3" applyFont="1" applyFill="1" applyBorder="1" applyAlignment="1">
      <alignment horizontal="center" vertical="center"/>
    </xf>
    <xf numFmtId="0" fontId="26" fillId="9" borderId="72" xfId="3" applyFont="1" applyFill="1" applyBorder="1" applyAlignment="1">
      <alignment horizontal="center" vertical="center"/>
    </xf>
    <xf numFmtId="0" fontId="26" fillId="9" borderId="73" xfId="3" applyFont="1" applyFill="1" applyBorder="1" applyAlignment="1">
      <alignment horizontal="center" vertical="center"/>
    </xf>
    <xf numFmtId="0" fontId="26" fillId="9" borderId="71" xfId="3" applyFont="1" applyFill="1" applyBorder="1" applyAlignment="1">
      <alignment horizontal="center" vertical="center" shrinkToFit="1"/>
    </xf>
    <xf numFmtId="0" fontId="26" fillId="9" borderId="157" xfId="3" applyFont="1" applyFill="1" applyBorder="1" applyAlignment="1">
      <alignment horizontal="center" vertical="center" shrinkToFit="1"/>
    </xf>
    <xf numFmtId="0" fontId="26" fillId="9" borderId="176" xfId="3" applyFont="1" applyFill="1" applyBorder="1" applyAlignment="1">
      <alignment horizontal="center" vertical="center" shrinkToFit="1"/>
    </xf>
    <xf numFmtId="0" fontId="26" fillId="9" borderId="72" xfId="3" applyFont="1" applyFill="1" applyBorder="1" applyAlignment="1">
      <alignment horizontal="center" vertical="center" shrinkToFit="1"/>
    </xf>
    <xf numFmtId="0" fontId="26" fillId="9" borderId="82" xfId="3" applyFont="1" applyFill="1" applyBorder="1" applyAlignment="1">
      <alignment horizontal="center" vertical="center" shrinkToFit="1"/>
    </xf>
    <xf numFmtId="41" fontId="26" fillId="9" borderId="72" xfId="2" applyFont="1" applyFill="1" applyBorder="1" applyAlignment="1">
      <alignment horizontal="center" vertical="center" shrinkToFit="1"/>
    </xf>
    <xf numFmtId="41" fontId="26" fillId="9" borderId="73" xfId="2" applyFont="1" applyFill="1" applyBorder="1" applyAlignment="1">
      <alignment horizontal="center" vertical="center" shrinkToFit="1"/>
    </xf>
    <xf numFmtId="41" fontId="26" fillId="9" borderId="158" xfId="2" applyFont="1" applyFill="1" applyBorder="1" applyAlignment="1">
      <alignment horizontal="center" vertical="center" shrinkToFit="1"/>
    </xf>
    <xf numFmtId="41" fontId="26" fillId="9" borderId="192" xfId="2" applyFont="1" applyFill="1" applyBorder="1" applyAlignment="1">
      <alignment horizontal="center" vertical="center" shrinkToFit="1"/>
    </xf>
    <xf numFmtId="0" fontId="9" fillId="0" borderId="0" xfId="3" applyAlignment="1">
      <alignment horizontal="center" vertical="center"/>
    </xf>
    <xf numFmtId="0" fontId="11" fillId="4" borderId="67" xfId="3" applyFont="1" applyFill="1" applyBorder="1" applyAlignment="1">
      <alignment horizontal="center" vertical="center" shrinkToFit="1"/>
    </xf>
    <xf numFmtId="0" fontId="11" fillId="4" borderId="48" xfId="3" applyFont="1" applyFill="1" applyBorder="1" applyAlignment="1">
      <alignment horizontal="center" vertical="center" shrinkToFit="1"/>
    </xf>
    <xf numFmtId="0" fontId="107" fillId="0" borderId="16" xfId="3" applyFont="1" applyFill="1" applyBorder="1" applyAlignment="1">
      <alignment horizontal="center" vertical="center" shrinkToFit="1"/>
    </xf>
    <xf numFmtId="0" fontId="107" fillId="0" borderId="68" xfId="3" applyFont="1" applyFill="1" applyBorder="1" applyAlignment="1">
      <alignment horizontal="center" vertical="center" shrinkToFit="1"/>
    </xf>
    <xf numFmtId="0" fontId="107" fillId="0" borderId="55" xfId="3" applyFont="1" applyFill="1" applyBorder="1" applyAlignment="1">
      <alignment horizontal="center" vertical="center" shrinkToFit="1"/>
    </xf>
    <xf numFmtId="0" fontId="107" fillId="4" borderId="16" xfId="3" applyFont="1" applyFill="1" applyBorder="1" applyAlignment="1">
      <alignment horizontal="center" vertical="center" shrinkToFit="1"/>
    </xf>
    <xf numFmtId="0" fontId="107" fillId="4" borderId="68" xfId="3" applyFont="1" applyFill="1" applyBorder="1" applyAlignment="1">
      <alignment horizontal="center" vertical="center" shrinkToFit="1"/>
    </xf>
    <xf numFmtId="0" fontId="107" fillId="4" borderId="55" xfId="3" applyFont="1" applyFill="1" applyBorder="1" applyAlignment="1">
      <alignment horizontal="center" vertical="center" shrinkToFit="1"/>
    </xf>
    <xf numFmtId="0" fontId="110" fillId="4" borderId="2" xfId="3" applyFont="1" applyFill="1" applyBorder="1" applyAlignment="1">
      <alignment horizontal="center" vertical="center" shrinkToFit="1"/>
    </xf>
    <xf numFmtId="0" fontId="110" fillId="4" borderId="67" xfId="3" applyFont="1" applyFill="1" applyBorder="1" applyAlignment="1">
      <alignment horizontal="center" vertical="center" shrinkToFit="1"/>
    </xf>
    <xf numFmtId="0" fontId="110" fillId="4" borderId="48" xfId="3" applyFont="1" applyFill="1" applyBorder="1" applyAlignment="1">
      <alignment horizontal="center" vertical="center" shrinkToFit="1"/>
    </xf>
    <xf numFmtId="0" fontId="115" fillId="4" borderId="16" xfId="3" applyFont="1" applyFill="1" applyBorder="1" applyAlignment="1">
      <alignment vertical="center" shrinkToFit="1"/>
    </xf>
    <xf numFmtId="0" fontId="115" fillId="4" borderId="68" xfId="3" applyFont="1" applyFill="1" applyBorder="1" applyAlignment="1">
      <alignment vertical="center" shrinkToFit="1"/>
    </xf>
    <xf numFmtId="0" fontId="115" fillId="4" borderId="55" xfId="3" applyFont="1" applyFill="1" applyBorder="1" applyAlignment="1">
      <alignment vertical="center" shrinkToFit="1"/>
    </xf>
    <xf numFmtId="0" fontId="125" fillId="0" borderId="0" xfId="3" applyFont="1" applyBorder="1" applyAlignment="1">
      <alignment horizontal="center" vertical="center"/>
    </xf>
    <xf numFmtId="0" fontId="33" fillId="13" borderId="143" xfId="3" applyFont="1" applyFill="1" applyBorder="1" applyAlignment="1">
      <alignment horizontal="center" vertical="center" shrinkToFit="1"/>
    </xf>
    <xf numFmtId="0" fontId="33" fillId="13" borderId="144" xfId="3" applyFont="1" applyFill="1" applyBorder="1" applyAlignment="1">
      <alignment horizontal="center" vertical="center" shrinkToFit="1"/>
    </xf>
    <xf numFmtId="0" fontId="33" fillId="13" borderId="146" xfId="3" applyFont="1" applyFill="1" applyBorder="1" applyAlignment="1">
      <alignment horizontal="center" vertical="center" shrinkToFit="1"/>
    </xf>
    <xf numFmtId="0" fontId="26" fillId="0" borderId="29" xfId="3" applyFont="1" applyBorder="1" applyAlignment="1">
      <alignment horizontal="center" vertical="center" shrinkToFit="1"/>
    </xf>
    <xf numFmtId="0" fontId="26" fillId="0" borderId="44" xfId="3" applyFont="1" applyBorder="1" applyAlignment="1">
      <alignment horizontal="center" vertical="center" shrinkToFit="1"/>
    </xf>
    <xf numFmtId="0" fontId="26" fillId="0" borderId="26" xfId="3" applyFont="1" applyBorder="1" applyAlignment="1">
      <alignment horizontal="center" vertical="center" shrinkToFit="1"/>
    </xf>
    <xf numFmtId="0" fontId="26" fillId="0" borderId="38" xfId="3" applyFont="1" applyBorder="1" applyAlignment="1">
      <alignment horizontal="center" vertical="center" shrinkToFit="1"/>
    </xf>
    <xf numFmtId="0" fontId="26" fillId="0" borderId="49" xfId="3" applyFont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0" fillId="14" borderId="194" xfId="3" applyFont="1" applyFill="1" applyBorder="1" applyAlignment="1">
      <alignment horizontal="center" vertical="center" shrinkToFit="1"/>
    </xf>
    <xf numFmtId="0" fontId="10" fillId="14" borderId="145" xfId="3" applyFont="1" applyFill="1" applyBorder="1" applyAlignment="1">
      <alignment horizontal="center" vertical="center" shrinkToFit="1"/>
    </xf>
    <xf numFmtId="0" fontId="102" fillId="14" borderId="143" xfId="3" applyFont="1" applyFill="1" applyBorder="1" applyAlignment="1">
      <alignment horizontal="center" vertical="center" shrinkToFit="1"/>
    </xf>
    <xf numFmtId="0" fontId="102" fillId="14" borderId="144" xfId="3" applyFont="1" applyFill="1" applyBorder="1" applyAlignment="1">
      <alignment horizontal="center" vertical="center" shrinkToFit="1"/>
    </xf>
    <xf numFmtId="0" fontId="102" fillId="14" borderId="145" xfId="3" applyFont="1" applyFill="1" applyBorder="1" applyAlignment="1">
      <alignment horizontal="center" vertical="center" shrinkToFit="1"/>
    </xf>
    <xf numFmtId="0" fontId="115" fillId="4" borderId="16" xfId="3" applyFont="1" applyFill="1" applyBorder="1" applyAlignment="1">
      <alignment horizontal="left" vertical="center" shrinkToFit="1"/>
    </xf>
    <xf numFmtId="0" fontId="115" fillId="4" borderId="55" xfId="3" applyFont="1" applyFill="1" applyBorder="1" applyAlignment="1">
      <alignment horizontal="left" vertical="center" shrinkToFit="1"/>
    </xf>
    <xf numFmtId="0" fontId="9" fillId="9" borderId="91" xfId="3" applyFill="1" applyBorder="1" applyAlignment="1">
      <alignment horizontal="center" vertical="center"/>
    </xf>
    <xf numFmtId="0" fontId="9" fillId="9" borderId="95" xfId="3" applyFill="1" applyBorder="1" applyAlignment="1">
      <alignment horizontal="center" vertical="center"/>
    </xf>
    <xf numFmtId="0" fontId="125" fillId="0" borderId="0" xfId="0" applyFont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 shrinkToFit="1"/>
    </xf>
    <xf numFmtId="0" fontId="3" fillId="9" borderId="39" xfId="0" applyFont="1" applyFill="1" applyBorder="1" applyAlignment="1">
      <alignment horizontal="center" vertical="center" shrinkToFit="1"/>
    </xf>
    <xf numFmtId="0" fontId="107" fillId="0" borderId="12" xfId="0" applyFont="1" applyFill="1" applyBorder="1" applyAlignment="1">
      <alignment horizontal="center" vertical="center" shrinkToFit="1"/>
    </xf>
    <xf numFmtId="0" fontId="107" fillId="0" borderId="27" xfId="0" applyFont="1" applyFill="1" applyBorder="1" applyAlignment="1">
      <alignment horizontal="center" vertical="center" shrinkToFit="1"/>
    </xf>
    <xf numFmtId="0" fontId="107" fillId="0" borderId="13" xfId="0" applyFont="1" applyFill="1" applyBorder="1" applyAlignment="1">
      <alignment horizontal="center" vertical="center" shrinkToFit="1"/>
    </xf>
    <xf numFmtId="0" fontId="107" fillId="0" borderId="1" xfId="0" applyFont="1" applyFill="1" applyBorder="1" applyAlignment="1">
      <alignment horizontal="center" vertical="center" shrinkToFit="1"/>
    </xf>
    <xf numFmtId="0" fontId="107" fillId="0" borderId="214" xfId="0" applyFont="1" applyFill="1" applyBorder="1" applyAlignment="1">
      <alignment horizontal="left" vertical="center" shrinkToFit="1"/>
    </xf>
    <xf numFmtId="0" fontId="107" fillId="0" borderId="13" xfId="0" applyFont="1" applyFill="1" applyBorder="1" applyAlignment="1">
      <alignment horizontal="left" vertical="center" shrinkToFit="1"/>
    </xf>
    <xf numFmtId="0" fontId="107" fillId="0" borderId="29" xfId="0" applyFont="1" applyFill="1" applyBorder="1" applyAlignment="1">
      <alignment horizontal="center" vertical="center" shrinkToFit="1"/>
    </xf>
    <xf numFmtId="0" fontId="107" fillId="0" borderId="33" xfId="0" applyFont="1" applyFill="1" applyBorder="1" applyAlignment="1">
      <alignment horizontal="center" vertical="center" shrinkToFit="1"/>
    </xf>
    <xf numFmtId="41" fontId="110" fillId="0" borderId="70" xfId="1" applyNumberFormat="1" applyFont="1" applyFill="1" applyBorder="1" applyAlignment="1">
      <alignment horizontal="center" vertical="center" shrinkToFit="1"/>
    </xf>
    <xf numFmtId="41" fontId="110" fillId="0" borderId="26" xfId="1" applyNumberFormat="1" applyFont="1" applyFill="1" applyBorder="1" applyAlignment="1">
      <alignment horizontal="center" vertical="center" shrinkToFit="1"/>
    </xf>
    <xf numFmtId="41" fontId="3" fillId="9" borderId="90" xfId="1" applyFont="1" applyFill="1" applyBorder="1" applyAlignment="1">
      <alignment horizontal="center" vertical="center" wrapText="1" shrinkToFit="1"/>
    </xf>
    <xf numFmtId="41" fontId="3" fillId="9" borderId="41" xfId="1" applyFont="1" applyFill="1" applyBorder="1" applyAlignment="1">
      <alignment horizontal="center" vertical="center" wrapText="1" shrinkToFit="1"/>
    </xf>
    <xf numFmtId="41" fontId="3" fillId="9" borderId="21" xfId="1" applyFont="1" applyFill="1" applyBorder="1" applyAlignment="1">
      <alignment horizontal="center" vertical="center" wrapText="1" shrinkToFit="1"/>
    </xf>
    <xf numFmtId="0" fontId="37" fillId="0" borderId="33" xfId="0" applyFont="1" applyFill="1" applyBorder="1" applyAlignment="1">
      <alignment horizontal="center" vertical="center"/>
    </xf>
    <xf numFmtId="41" fontId="11" fillId="0" borderId="47" xfId="1" applyNumberFormat="1" applyFont="1" applyFill="1" applyBorder="1" applyAlignment="1">
      <alignment horizontal="center" vertical="center" shrinkToFit="1"/>
    </xf>
    <xf numFmtId="41" fontId="11" fillId="0" borderId="26" xfId="1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3" fillId="9" borderId="51" xfId="0" applyFont="1" applyFill="1" applyBorder="1" applyAlignment="1">
      <alignment horizontal="center" vertical="center" shrinkToFit="1"/>
    </xf>
    <xf numFmtId="0" fontId="3" fillId="9" borderId="35" xfId="0" applyFont="1" applyFill="1" applyBorder="1" applyAlignment="1">
      <alignment horizontal="center" vertical="center" shrinkToFit="1"/>
    </xf>
    <xf numFmtId="0" fontId="3" fillId="9" borderId="18" xfId="0" applyFont="1" applyFill="1" applyBorder="1" applyAlignment="1">
      <alignment horizontal="center" vertical="center" shrinkToFit="1"/>
    </xf>
    <xf numFmtId="0" fontId="3" fillId="9" borderId="37" xfId="0" applyFont="1" applyFill="1" applyBorder="1" applyAlignment="1">
      <alignment horizontal="center" vertical="center" shrinkToFit="1"/>
    </xf>
    <xf numFmtId="41" fontId="3" fillId="9" borderId="4" xfId="1" applyFont="1" applyFill="1" applyBorder="1" applyAlignment="1">
      <alignment horizontal="center" vertical="center" wrapText="1" shrinkToFit="1"/>
    </xf>
    <xf numFmtId="41" fontId="3" fillId="9" borderId="38" xfId="1" applyFont="1" applyFill="1" applyBorder="1" applyAlignment="1">
      <alignment horizontal="center" vertical="center" shrinkToFit="1"/>
    </xf>
    <xf numFmtId="0" fontId="37" fillId="0" borderId="1" xfId="0" applyFont="1" applyFill="1" applyBorder="1" applyAlignment="1">
      <alignment horizontal="center" vertical="center" shrinkToFit="1"/>
    </xf>
    <xf numFmtId="0" fontId="37" fillId="0" borderId="33" xfId="0" applyFont="1" applyFill="1" applyBorder="1" applyAlignment="1">
      <alignment horizontal="center" vertical="center" shrinkToFit="1"/>
    </xf>
    <xf numFmtId="0" fontId="37" fillId="0" borderId="27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 shrinkToFit="1"/>
    </xf>
    <xf numFmtId="0" fontId="37" fillId="0" borderId="27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55" xfId="0" applyFont="1" applyFill="1" applyBorder="1" applyAlignment="1">
      <alignment horizontal="center" vertical="center" shrinkToFit="1"/>
    </xf>
    <xf numFmtId="0" fontId="37" fillId="0" borderId="93" xfId="0" applyFont="1" applyFill="1" applyBorder="1" applyAlignment="1">
      <alignment horizontal="center" vertical="center" shrinkToFit="1"/>
    </xf>
    <xf numFmtId="0" fontId="37" fillId="0" borderId="139" xfId="0" applyFont="1" applyFill="1" applyBorder="1" applyAlignment="1">
      <alignment horizontal="center" vertical="center" shrinkToFit="1"/>
    </xf>
    <xf numFmtId="41" fontId="11" fillId="0" borderId="58" xfId="1" applyNumberFormat="1" applyFont="1" applyFill="1" applyBorder="1" applyAlignment="1">
      <alignment horizontal="center" vertical="center" shrinkToFit="1"/>
    </xf>
    <xf numFmtId="0" fontId="37" fillId="0" borderId="15" xfId="0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center" vertical="center" shrinkToFit="1"/>
    </xf>
    <xf numFmtId="0" fontId="37" fillId="4" borderId="16" xfId="0" applyFont="1" applyFill="1" applyBorder="1" applyAlignment="1">
      <alignment horizontal="center" vertical="center" shrinkToFit="1"/>
    </xf>
    <xf numFmtId="0" fontId="37" fillId="4" borderId="13" xfId="0" applyFont="1" applyFill="1" applyBorder="1" applyAlignment="1">
      <alignment horizontal="center" vertical="center" shrinkToFit="1"/>
    </xf>
    <xf numFmtId="0" fontId="37" fillId="0" borderId="13" xfId="0" applyFont="1" applyFill="1" applyBorder="1" applyAlignment="1">
      <alignment horizontal="center" vertical="center" shrinkToFit="1"/>
    </xf>
    <xf numFmtId="0" fontId="37" fillId="0" borderId="93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shrinkToFit="1"/>
    </xf>
    <xf numFmtId="0" fontId="37" fillId="0" borderId="48" xfId="0" applyFont="1" applyFill="1" applyBorder="1" applyAlignment="1">
      <alignment horizontal="center" vertical="center" shrinkToFit="1"/>
    </xf>
    <xf numFmtId="0" fontId="37" fillId="4" borderId="55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/>
    </xf>
    <xf numFmtId="0" fontId="37" fillId="0" borderId="55" xfId="0" applyFont="1" applyFill="1" applyBorder="1" applyAlignment="1">
      <alignment horizontal="center" vertical="center"/>
    </xf>
    <xf numFmtId="0" fontId="3" fillId="2" borderId="16" xfId="3" applyFont="1" applyFill="1" applyBorder="1" applyAlignment="1">
      <alignment horizontal="center" vertical="center" shrinkToFit="1"/>
    </xf>
    <xf numFmtId="0" fontId="3" fillId="2" borderId="9" xfId="3" applyFont="1" applyFill="1" applyBorder="1" applyAlignment="1">
      <alignment horizontal="center" vertical="center" shrinkToFit="1"/>
    </xf>
    <xf numFmtId="0" fontId="3" fillId="2" borderId="40" xfId="3" applyFont="1" applyFill="1" applyBorder="1" applyAlignment="1">
      <alignment horizontal="center" vertical="center" shrinkToFit="1"/>
    </xf>
    <xf numFmtId="0" fontId="3" fillId="2" borderId="41" xfId="3" applyFont="1" applyFill="1" applyBorder="1" applyAlignment="1">
      <alignment horizontal="center" vertical="center" shrinkToFit="1"/>
    </xf>
    <xf numFmtId="0" fontId="3" fillId="2" borderId="207" xfId="3" applyFont="1" applyFill="1" applyBorder="1" applyAlignment="1">
      <alignment horizontal="center" vertical="center" shrinkToFit="1"/>
    </xf>
    <xf numFmtId="0" fontId="3" fillId="2" borderId="206" xfId="3" applyFont="1" applyFill="1" applyBorder="1" applyAlignment="1">
      <alignment horizontal="center" vertical="center" shrinkToFit="1"/>
    </xf>
  </cellXfs>
  <cellStyles count="51">
    <cellStyle name="쉼표 [0]" xfId="1" builtinId="6"/>
    <cellStyle name="쉼표 [0] 2" xfId="2"/>
    <cellStyle name="쉼표 [0] 2 2" xfId="30"/>
    <cellStyle name="쉼표 [0] 3" xfId="4"/>
    <cellStyle name="쉼표 [0] 3 2" xfId="26"/>
    <cellStyle name="쉼표 [0] 4" xfId="28"/>
    <cellStyle name="표준" xfId="0" builtinId="0"/>
    <cellStyle name="표준 10" xfId="5"/>
    <cellStyle name="표준 11" xfId="6"/>
    <cellStyle name="표준 12" xfId="7"/>
    <cellStyle name="표준 13" xfId="8"/>
    <cellStyle name="표준 14" xfId="9"/>
    <cellStyle name="표준 15" xfId="10"/>
    <cellStyle name="표준 16" xfId="11"/>
    <cellStyle name="표준 17" xfId="12"/>
    <cellStyle name="표준 18" xfId="13"/>
    <cellStyle name="표준 19" xfId="14"/>
    <cellStyle name="표준 2" xfId="3"/>
    <cellStyle name="표준 2 10" xfId="35"/>
    <cellStyle name="표준 2 11" xfId="41"/>
    <cellStyle name="표준 2 2" xfId="15"/>
    <cellStyle name="표준 2 2 10" xfId="42"/>
    <cellStyle name="표준 2 2 11" xfId="43"/>
    <cellStyle name="표준 2 2 2" xfId="31"/>
    <cellStyle name="표준 2 2 3" xfId="44"/>
    <cellStyle name="표준 2 2 4" xfId="45"/>
    <cellStyle name="표준 2 2 5" xfId="46"/>
    <cellStyle name="표준 2 2 6" xfId="47"/>
    <cellStyle name="표준 2 2 7" xfId="48"/>
    <cellStyle name="표준 2 2 8" xfId="49"/>
    <cellStyle name="표준 2 2 9" xfId="50"/>
    <cellStyle name="표준 2 3" xfId="34"/>
    <cellStyle name="표준 2 4" xfId="33"/>
    <cellStyle name="표준 2 5" xfId="36"/>
    <cellStyle name="표준 2 6" xfId="37"/>
    <cellStyle name="표준 2 7" xfId="38"/>
    <cellStyle name="표준 2 8" xfId="39"/>
    <cellStyle name="표준 2 9" xfId="40"/>
    <cellStyle name="표준 20" xfId="16"/>
    <cellStyle name="표준 21" xfId="17"/>
    <cellStyle name="표준 22" xfId="27"/>
    <cellStyle name="표준 3" xfId="18"/>
    <cellStyle name="표준 3 2" xfId="19"/>
    <cellStyle name="표준 3 3" xfId="32"/>
    <cellStyle name="표준 4" xfId="20"/>
    <cellStyle name="표준 5" xfId="21"/>
    <cellStyle name="표준 6" xfId="22"/>
    <cellStyle name="표준 7" xfId="23"/>
    <cellStyle name="표준 8" xfId="24"/>
    <cellStyle name="표준 9" xfId="25"/>
    <cellStyle name="표준_11친환경축산시설장비대상자선정내역" xfId="2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1473;&#50836;&#54260;&#45908;\Desktop\2018&#45380;\2018&#45380;%20&#52629;&#49328;&#49324;&#50629;%20&#49440;&#51221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"/>
      <sheetName val="축산환경개선제"/>
      <sheetName val="Sheet1"/>
      <sheetName val="Sheet2"/>
      <sheetName val="Sheet3"/>
    </sheetNames>
    <sheetDataSet>
      <sheetData sheetId="0" refreshError="1">
        <row r="5">
          <cell r="A5" t="str">
            <v>최병만</v>
          </cell>
          <cell r="B5" t="str">
            <v>영동읍</v>
          </cell>
          <cell r="C5" t="str">
            <v>영동읍 구수로 203</v>
          </cell>
          <cell r="D5" t="str">
            <v>54.08.10.</v>
          </cell>
          <cell r="E5" t="str">
            <v>010-4092-2244</v>
          </cell>
          <cell r="F5" t="str">
            <v>한우</v>
          </cell>
          <cell r="G5">
            <v>15</v>
          </cell>
          <cell r="H5">
            <v>18</v>
          </cell>
        </row>
        <row r="6">
          <cell r="A6" t="str">
            <v>송태심</v>
          </cell>
          <cell r="B6" t="str">
            <v>영동읍</v>
          </cell>
          <cell r="C6" t="str">
            <v>영동읍 구수로 61</v>
          </cell>
          <cell r="D6" t="str">
            <v>41.09.27.</v>
          </cell>
          <cell r="E6" t="str">
            <v>010-5454-4294</v>
          </cell>
          <cell r="F6" t="str">
            <v>한우</v>
          </cell>
          <cell r="G6">
            <v>3</v>
          </cell>
          <cell r="H6">
            <v>3</v>
          </cell>
        </row>
        <row r="7">
          <cell r="A7" t="str">
            <v>안복자</v>
          </cell>
          <cell r="B7" t="str">
            <v>영동읍</v>
          </cell>
          <cell r="C7" t="str">
            <v>영동읍 오정길 54-108</v>
          </cell>
          <cell r="D7" t="str">
            <v>59.09.01</v>
          </cell>
          <cell r="E7" t="str">
            <v>010-4230-4934</v>
          </cell>
          <cell r="F7" t="str">
            <v>닭</v>
          </cell>
          <cell r="G7" t="str">
            <v>15,000 수</v>
          </cell>
          <cell r="H7" t="e">
            <v>#N/A</v>
          </cell>
        </row>
        <row r="8">
          <cell r="A8" t="str">
            <v>최수철</v>
          </cell>
          <cell r="B8" t="str">
            <v>영동읍</v>
          </cell>
          <cell r="C8" t="str">
            <v>영동읍 구수로길 49</v>
          </cell>
          <cell r="D8" t="str">
            <v>60.01.11.</v>
          </cell>
          <cell r="E8" t="str">
            <v>010-5483-0188</v>
          </cell>
          <cell r="F8" t="str">
            <v>한우</v>
          </cell>
          <cell r="G8" t="str">
            <v>60 두</v>
          </cell>
          <cell r="H8">
            <v>63</v>
          </cell>
        </row>
        <row r="9">
          <cell r="A9" t="str">
            <v>배광호</v>
          </cell>
          <cell r="B9" t="str">
            <v>영동읍</v>
          </cell>
          <cell r="C9" t="str">
            <v>영동읍 성지길 40</v>
          </cell>
          <cell r="D9" t="str">
            <v>72.09.01</v>
          </cell>
          <cell r="E9" t="str">
            <v>010-9357-5716</v>
          </cell>
          <cell r="F9" t="str">
            <v>돼지</v>
          </cell>
          <cell r="G9" t="str">
            <v>2,300 두</v>
          </cell>
          <cell r="H9" t="e">
            <v>#N/A</v>
          </cell>
        </row>
        <row r="10">
          <cell r="A10" t="str">
            <v>정영철</v>
          </cell>
          <cell r="B10" t="str">
            <v>영동읍</v>
          </cell>
          <cell r="C10" t="str">
            <v>영동읍 난계로 1108</v>
          </cell>
          <cell r="D10" t="str">
            <v>64.03.30</v>
          </cell>
          <cell r="E10" t="str">
            <v>010-3023-0063</v>
          </cell>
          <cell r="F10" t="str">
            <v>한우</v>
          </cell>
          <cell r="G10" t="str">
            <v>150 두</v>
          </cell>
          <cell r="H10">
            <v>119</v>
          </cell>
        </row>
        <row r="11">
          <cell r="A11" t="str">
            <v>영도축산조합법인</v>
          </cell>
          <cell r="B11" t="str">
            <v>영동읍</v>
          </cell>
          <cell r="C11" t="str">
            <v>영동읍 성지길 97</v>
          </cell>
          <cell r="D11" t="str">
            <v>67.03.01</v>
          </cell>
          <cell r="E11" t="str">
            <v>010-3023-0063</v>
          </cell>
          <cell r="F11" t="str">
            <v>돼지</v>
          </cell>
          <cell r="G11" t="str">
            <v>6,000 두</v>
          </cell>
          <cell r="H11" t="e">
            <v>#N/A</v>
          </cell>
        </row>
        <row r="12">
          <cell r="A12" t="str">
            <v>김경철</v>
          </cell>
          <cell r="B12" t="str">
            <v>영동읍</v>
          </cell>
          <cell r="C12" t="str">
            <v>영동읍 화신로 65</v>
          </cell>
          <cell r="D12" t="str">
            <v>58.01.25</v>
          </cell>
          <cell r="E12" t="str">
            <v>010-5215-4073</v>
          </cell>
          <cell r="F12" t="str">
            <v>한우</v>
          </cell>
          <cell r="G12" t="str">
            <v>50 두</v>
          </cell>
          <cell r="H12">
            <v>65</v>
          </cell>
        </row>
        <row r="13">
          <cell r="A13" t="str">
            <v>서명훈</v>
          </cell>
          <cell r="B13" t="str">
            <v>영동읍</v>
          </cell>
          <cell r="C13" t="str">
            <v>영동읍 어미실길 131</v>
          </cell>
          <cell r="D13" t="str">
            <v>68.12.13</v>
          </cell>
          <cell r="E13" t="str">
            <v>011-658-1492</v>
          </cell>
          <cell r="F13" t="str">
            <v>한우</v>
          </cell>
          <cell r="G13" t="str">
            <v>150 두</v>
          </cell>
          <cell r="H13">
            <v>129</v>
          </cell>
        </row>
        <row r="14">
          <cell r="A14" t="str">
            <v>김흥호</v>
          </cell>
          <cell r="B14" t="str">
            <v>영동읍</v>
          </cell>
          <cell r="C14" t="str">
            <v>영동읍 산이비탄로 421</v>
          </cell>
          <cell r="D14" t="str">
            <v>71.06.22</v>
          </cell>
          <cell r="E14" t="str">
            <v>010-2844-0297</v>
          </cell>
          <cell r="F14" t="str">
            <v>오리</v>
          </cell>
          <cell r="G14" t="str">
            <v>10,000 수</v>
          </cell>
          <cell r="H14" t="e">
            <v>#N/A</v>
          </cell>
        </row>
        <row r="15">
          <cell r="A15" t="str">
            <v>박경하</v>
          </cell>
          <cell r="B15" t="str">
            <v>영동읍</v>
          </cell>
          <cell r="C15" t="str">
            <v>영동읍 영동황간로 735-28</v>
          </cell>
          <cell r="D15" t="str">
            <v>58.09.14</v>
          </cell>
          <cell r="E15" t="str">
            <v>010-4744-4737</v>
          </cell>
          <cell r="F15" t="str">
            <v>한우</v>
          </cell>
          <cell r="G15" t="str">
            <v>170 두</v>
          </cell>
          <cell r="H15">
            <v>190</v>
          </cell>
        </row>
        <row r="16">
          <cell r="A16" t="str">
            <v>서요한</v>
          </cell>
          <cell r="B16" t="str">
            <v>영동읍</v>
          </cell>
          <cell r="C16" t="str">
            <v>영동읍 화신로1길 18-2</v>
          </cell>
          <cell r="D16" t="str">
            <v>73.03.17</v>
          </cell>
          <cell r="E16" t="str">
            <v>010-4823-7117</v>
          </cell>
          <cell r="F16" t="str">
            <v>한우</v>
          </cell>
          <cell r="G16" t="str">
            <v>24두</v>
          </cell>
          <cell r="H16">
            <v>15</v>
          </cell>
        </row>
        <row r="17">
          <cell r="A17" t="str">
            <v>이장희</v>
          </cell>
          <cell r="B17" t="str">
            <v>영동읍</v>
          </cell>
          <cell r="C17" t="str">
            <v>영동읍 상가길 83</v>
          </cell>
          <cell r="D17" t="str">
            <v>66.01.29</v>
          </cell>
          <cell r="E17" t="str">
            <v>011-520-0645</v>
          </cell>
          <cell r="F17" t="str">
            <v>닭</v>
          </cell>
          <cell r="G17" t="str">
            <v>20,000 수</v>
          </cell>
          <cell r="H17">
            <v>5</v>
          </cell>
        </row>
        <row r="18">
          <cell r="A18" t="str">
            <v>박정현</v>
          </cell>
          <cell r="B18" t="str">
            <v>영동읍</v>
          </cell>
          <cell r="C18" t="str">
            <v>영동읍 산이2길 21-7</v>
          </cell>
          <cell r="D18" t="str">
            <v>75.02.14</v>
          </cell>
          <cell r="E18" t="str">
            <v>010-9213-6185</v>
          </cell>
          <cell r="F18" t="str">
            <v>닭</v>
          </cell>
          <cell r="G18" t="str">
            <v>12,000 수</v>
          </cell>
          <cell r="H18" t="e">
            <v>#N/A</v>
          </cell>
        </row>
        <row r="19">
          <cell r="A19" t="str">
            <v>신영남</v>
          </cell>
          <cell r="B19" t="str">
            <v>영동읍</v>
          </cell>
          <cell r="C19" t="str">
            <v>영동읍 부용7안길 9-5</v>
          </cell>
          <cell r="D19" t="str">
            <v>62.02.05.</v>
          </cell>
          <cell r="E19" t="str">
            <v>010-8924-6387</v>
          </cell>
          <cell r="F19" t="str">
            <v>한우</v>
          </cell>
          <cell r="G19" t="str">
            <v>12 두</v>
          </cell>
          <cell r="H19">
            <v>12</v>
          </cell>
        </row>
        <row r="20">
          <cell r="A20" t="str">
            <v>김영철</v>
          </cell>
          <cell r="B20" t="str">
            <v>영동읍</v>
          </cell>
          <cell r="C20" t="str">
            <v>영동읍 영동천2길 97</v>
          </cell>
          <cell r="D20" t="str">
            <v>49.02.15</v>
          </cell>
          <cell r="E20" t="str">
            <v>011-433-3583</v>
          </cell>
          <cell r="F20" t="str">
            <v>한우</v>
          </cell>
          <cell r="G20" t="str">
            <v>8두</v>
          </cell>
          <cell r="H20">
            <v>7</v>
          </cell>
        </row>
        <row r="21">
          <cell r="A21" t="str">
            <v>강병천</v>
          </cell>
          <cell r="B21" t="str">
            <v>영동읍</v>
          </cell>
          <cell r="C21" t="str">
            <v>영동읍 영동천2길 3</v>
          </cell>
          <cell r="D21" t="str">
            <v>52.06.28</v>
          </cell>
          <cell r="E21" t="str">
            <v>010-6419-2056</v>
          </cell>
          <cell r="F21" t="str">
            <v>한우</v>
          </cell>
          <cell r="G21">
            <v>45</v>
          </cell>
          <cell r="H21">
            <v>37</v>
          </cell>
        </row>
        <row r="22">
          <cell r="A22" t="str">
            <v>이흥식</v>
          </cell>
          <cell r="B22" t="str">
            <v>영동읍</v>
          </cell>
          <cell r="C22" t="str">
            <v>영동읍 중가길 42-1</v>
          </cell>
          <cell r="D22" t="str">
            <v>56.5.26</v>
          </cell>
          <cell r="E22" t="str">
            <v>010-3404-4789</v>
          </cell>
          <cell r="F22" t="str">
            <v>한우</v>
          </cell>
          <cell r="G22" t="str">
            <v xml:space="preserve"> 20 두</v>
          </cell>
          <cell r="H22">
            <v>13</v>
          </cell>
        </row>
        <row r="23">
          <cell r="A23" t="str">
            <v>한두환</v>
          </cell>
          <cell r="B23" t="str">
            <v>용산면</v>
          </cell>
          <cell r="C23" t="str">
            <v>용산면 백자전리 163-68</v>
          </cell>
          <cell r="D23">
            <v>550505</v>
          </cell>
          <cell r="E23" t="str">
            <v>010-5462-0148</v>
          </cell>
          <cell r="F23" t="str">
            <v>한우</v>
          </cell>
          <cell r="G23" t="str">
            <v>123두</v>
          </cell>
          <cell r="H23">
            <v>134</v>
          </cell>
        </row>
        <row r="24">
          <cell r="A24" t="str">
            <v>오영실</v>
          </cell>
          <cell r="B24" t="str">
            <v>용산면</v>
          </cell>
          <cell r="C24" t="str">
            <v>용산면 백자전2길 39</v>
          </cell>
          <cell r="D24">
            <v>560516</v>
          </cell>
          <cell r="E24" t="str">
            <v>010-9559-4240</v>
          </cell>
          <cell r="F24" t="str">
            <v>한우</v>
          </cell>
          <cell r="G24">
            <v>12</v>
          </cell>
          <cell r="H24">
            <v>13</v>
          </cell>
        </row>
        <row r="25">
          <cell r="A25" t="str">
            <v>윤기열</v>
          </cell>
          <cell r="B25" t="str">
            <v>용산면</v>
          </cell>
          <cell r="C25" t="str">
            <v>용산면 동문동 3길 7-5</v>
          </cell>
          <cell r="D25">
            <v>590718</v>
          </cell>
          <cell r="E25" t="str">
            <v>010-2291-1259</v>
          </cell>
          <cell r="F25" t="str">
            <v>한우</v>
          </cell>
          <cell r="G25">
            <v>60</v>
          </cell>
          <cell r="H25">
            <v>61</v>
          </cell>
        </row>
        <row r="26">
          <cell r="A26" t="str">
            <v>김만호</v>
          </cell>
          <cell r="B26" t="str">
            <v>용산면</v>
          </cell>
          <cell r="C26" t="str">
            <v>용산면 백자전 73</v>
          </cell>
          <cell r="D26">
            <v>580416</v>
          </cell>
          <cell r="E26" t="str">
            <v>010-5446-9267</v>
          </cell>
          <cell r="F26" t="str">
            <v>한우</v>
          </cell>
          <cell r="G26">
            <v>90</v>
          </cell>
          <cell r="H26">
            <v>93</v>
          </cell>
        </row>
        <row r="27">
          <cell r="A27" t="str">
            <v>김기택</v>
          </cell>
          <cell r="B27" t="str">
            <v>용산면</v>
          </cell>
          <cell r="C27" t="str">
            <v>용산면 백자전 2길 13</v>
          </cell>
          <cell r="D27">
            <v>551005</v>
          </cell>
          <cell r="E27" t="str">
            <v>010-5430-9683</v>
          </cell>
          <cell r="F27" t="str">
            <v>한우</v>
          </cell>
          <cell r="G27">
            <v>32</v>
          </cell>
          <cell r="H27">
            <v>24</v>
          </cell>
        </row>
        <row r="28">
          <cell r="A28" t="str">
            <v>정구희</v>
          </cell>
          <cell r="B28" t="str">
            <v>용산면</v>
          </cell>
          <cell r="C28" t="str">
            <v>용산면 백자전길 1길 6-1</v>
          </cell>
          <cell r="D28">
            <v>591115</v>
          </cell>
          <cell r="E28" t="str">
            <v>010-4055-9268</v>
          </cell>
          <cell r="F28" t="str">
            <v>한우</v>
          </cell>
          <cell r="G28">
            <v>20</v>
          </cell>
          <cell r="H28">
            <v>13</v>
          </cell>
        </row>
        <row r="29">
          <cell r="A29" t="str">
            <v>김수천</v>
          </cell>
          <cell r="B29" t="str">
            <v>용산면</v>
          </cell>
          <cell r="C29" t="str">
            <v>용산면 백자전1길 6-2</v>
          </cell>
          <cell r="D29">
            <v>470615</v>
          </cell>
          <cell r="E29" t="str">
            <v>010-7422-9275</v>
          </cell>
          <cell r="F29" t="str">
            <v>한우</v>
          </cell>
          <cell r="G29">
            <v>33</v>
          </cell>
          <cell r="H29">
            <v>32</v>
          </cell>
        </row>
        <row r="30">
          <cell r="A30" t="str">
            <v>김기명</v>
          </cell>
          <cell r="B30" t="str">
            <v>용산면</v>
          </cell>
          <cell r="C30" t="str">
            <v>용산면 백자전 4길 3</v>
          </cell>
          <cell r="D30">
            <v>650715</v>
          </cell>
          <cell r="E30" t="str">
            <v>010-8842-9443</v>
          </cell>
          <cell r="F30" t="str">
            <v>한우</v>
          </cell>
          <cell r="G30">
            <v>120</v>
          </cell>
          <cell r="H30">
            <v>93</v>
          </cell>
        </row>
        <row r="31">
          <cell r="A31" t="str">
            <v>김순이</v>
          </cell>
          <cell r="B31" t="str">
            <v>용산면</v>
          </cell>
          <cell r="C31" t="str">
            <v>용산면 상청화리 97-17</v>
          </cell>
          <cell r="D31">
            <v>520528</v>
          </cell>
          <cell r="E31" t="str">
            <v>010-3553-2763</v>
          </cell>
          <cell r="F31" t="str">
            <v>한우</v>
          </cell>
          <cell r="G31">
            <v>16</v>
          </cell>
          <cell r="H31">
            <v>19</v>
          </cell>
        </row>
        <row r="32">
          <cell r="A32" t="str">
            <v>정호영</v>
          </cell>
          <cell r="B32" t="str">
            <v>용산면</v>
          </cell>
          <cell r="C32" t="str">
            <v>용산면 천작3길 49-90</v>
          </cell>
          <cell r="D32">
            <v>590802</v>
          </cell>
          <cell r="E32" t="str">
            <v>010-5429-4601</v>
          </cell>
          <cell r="F32" t="str">
            <v>한우</v>
          </cell>
          <cell r="G32">
            <v>350</v>
          </cell>
          <cell r="H32">
            <v>188</v>
          </cell>
        </row>
        <row r="33">
          <cell r="A33" t="str">
            <v>정원호</v>
          </cell>
          <cell r="B33" t="str">
            <v>용산면</v>
          </cell>
          <cell r="C33" t="str">
            <v>용산면 매금길 98</v>
          </cell>
          <cell r="D33">
            <v>890225</v>
          </cell>
          <cell r="E33" t="str">
            <v>010-5474-8789</v>
          </cell>
          <cell r="F33" t="str">
            <v>한우</v>
          </cell>
          <cell r="G33">
            <v>150</v>
          </cell>
          <cell r="H33">
            <v>102</v>
          </cell>
        </row>
        <row r="34">
          <cell r="A34" t="str">
            <v>손창득</v>
          </cell>
          <cell r="B34" t="str">
            <v>용산면</v>
          </cell>
          <cell r="C34" t="str">
            <v>용산면 산저1길 42-42</v>
          </cell>
          <cell r="D34">
            <v>940602</v>
          </cell>
          <cell r="E34" t="str">
            <v>010-5092-5835</v>
          </cell>
          <cell r="F34" t="str">
            <v>한우</v>
          </cell>
          <cell r="G34">
            <v>4</v>
          </cell>
          <cell r="H34">
            <v>4</v>
          </cell>
        </row>
        <row r="35">
          <cell r="A35" t="str">
            <v>배광식</v>
          </cell>
          <cell r="B35" t="str">
            <v>용산면</v>
          </cell>
          <cell r="C35" t="str">
            <v>용산면 동신항길 73</v>
          </cell>
          <cell r="D35">
            <v>550913</v>
          </cell>
          <cell r="E35" t="str">
            <v>010-5490-9517</v>
          </cell>
          <cell r="F35" t="str">
            <v>한우</v>
          </cell>
          <cell r="G35" t="str">
            <v>57두</v>
          </cell>
          <cell r="H35">
            <v>54</v>
          </cell>
        </row>
        <row r="36">
          <cell r="A36" t="str">
            <v>민문홍</v>
          </cell>
          <cell r="B36" t="str">
            <v>용산면</v>
          </cell>
          <cell r="C36" t="str">
            <v>용산면 상미전길 133-63</v>
          </cell>
          <cell r="D36">
            <v>581103</v>
          </cell>
          <cell r="E36" t="str">
            <v>010-5466-9279</v>
          </cell>
          <cell r="F36" t="str">
            <v>한우</v>
          </cell>
          <cell r="G36" t="str">
            <v>45두</v>
          </cell>
          <cell r="H36">
            <v>42</v>
          </cell>
        </row>
        <row r="37">
          <cell r="A37" t="str">
            <v>박범도</v>
          </cell>
          <cell r="B37" t="str">
            <v>용산면</v>
          </cell>
          <cell r="C37" t="str">
            <v>용산면 백자전리 700</v>
          </cell>
          <cell r="D37">
            <v>710126</v>
          </cell>
          <cell r="E37" t="str">
            <v>010-6500-4392</v>
          </cell>
          <cell r="F37" t="str">
            <v>한우</v>
          </cell>
          <cell r="G37" t="str">
            <v>45두</v>
          </cell>
          <cell r="H37">
            <v>36</v>
          </cell>
        </row>
        <row r="38">
          <cell r="A38" t="str">
            <v>이풍원</v>
          </cell>
          <cell r="B38" t="str">
            <v>용산면</v>
          </cell>
          <cell r="C38" t="str">
            <v>용산면 백자전리 163-68</v>
          </cell>
          <cell r="D38">
            <v>511024</v>
          </cell>
          <cell r="E38" t="str">
            <v>010-5257-9067</v>
          </cell>
          <cell r="F38" t="str">
            <v>한우</v>
          </cell>
          <cell r="G38" t="str">
            <v>85두</v>
          </cell>
          <cell r="H38">
            <v>89</v>
          </cell>
        </row>
        <row r="39">
          <cell r="A39" t="str">
            <v>이완순</v>
          </cell>
          <cell r="B39" t="str">
            <v>용산면</v>
          </cell>
          <cell r="C39" t="str">
            <v>용산면 용심로 1349</v>
          </cell>
          <cell r="D39">
            <v>540313</v>
          </cell>
          <cell r="E39" t="str">
            <v>010-3402-9791</v>
          </cell>
          <cell r="F39" t="str">
            <v>한우</v>
          </cell>
          <cell r="G39" t="str">
            <v>45두</v>
          </cell>
          <cell r="H39">
            <v>40</v>
          </cell>
        </row>
        <row r="40">
          <cell r="A40" t="str">
            <v>한마음영농조합</v>
          </cell>
          <cell r="B40" t="str">
            <v>용산면</v>
          </cell>
          <cell r="C40" t="str">
            <v>용산면 한곡백자전로 485-99</v>
          </cell>
          <cell r="D40" t="str">
            <v>302-81-12930</v>
          </cell>
          <cell r="E40" t="str">
            <v>010-5485-1966</v>
          </cell>
          <cell r="F40" t="str">
            <v>닭</v>
          </cell>
          <cell r="G40" t="str">
            <v>260000수</v>
          </cell>
          <cell r="H40" t="e">
            <v>#N/A</v>
          </cell>
        </row>
        <row r="41">
          <cell r="A41" t="str">
            <v>최윤영</v>
          </cell>
          <cell r="B41" t="str">
            <v>용산면</v>
          </cell>
          <cell r="C41" t="str">
            <v>용산면 천작리 400</v>
          </cell>
          <cell r="D41">
            <v>681025</v>
          </cell>
          <cell r="E41" t="str">
            <v>010-5426-9607</v>
          </cell>
          <cell r="F41" t="str">
            <v>오리</v>
          </cell>
          <cell r="G41" t="str">
            <v>10000수</v>
          </cell>
          <cell r="H41" t="e">
            <v>#N/A</v>
          </cell>
        </row>
        <row r="42">
          <cell r="A42" t="str">
            <v>정원농장</v>
          </cell>
          <cell r="B42" t="str">
            <v>용산면</v>
          </cell>
          <cell r="C42" t="str">
            <v>용산면 천작3길 54</v>
          </cell>
          <cell r="D42" t="str">
            <v>151371-0003099</v>
          </cell>
          <cell r="E42" t="str">
            <v>010-2241-5686</v>
          </cell>
          <cell r="F42" t="str">
            <v>메추리</v>
          </cell>
          <cell r="G42" t="str">
            <v>240000수</v>
          </cell>
          <cell r="H42" t="e">
            <v>#N/A</v>
          </cell>
        </row>
        <row r="43">
          <cell r="A43" t="str">
            <v>박재홍</v>
          </cell>
          <cell r="B43" t="str">
            <v>용산면</v>
          </cell>
          <cell r="C43" t="str">
            <v>용산면 매남 1길 15-12</v>
          </cell>
          <cell r="D43">
            <v>661015</v>
          </cell>
          <cell r="E43" t="str">
            <v>010-3838-0539</v>
          </cell>
          <cell r="F43" t="str">
            <v>돼지</v>
          </cell>
          <cell r="G43" t="str">
            <v>2500두</v>
          </cell>
          <cell r="H43" t="e">
            <v>#N/A</v>
          </cell>
        </row>
        <row r="44">
          <cell r="A44" t="str">
            <v>정문영</v>
          </cell>
          <cell r="B44" t="str">
            <v>용산면</v>
          </cell>
          <cell r="C44" t="str">
            <v>용산면 매금리 662</v>
          </cell>
          <cell r="D44">
            <v>470619</v>
          </cell>
          <cell r="E44" t="str">
            <v>010-2412-9229</v>
          </cell>
          <cell r="F44" t="str">
            <v>닭</v>
          </cell>
          <cell r="G44" t="str">
            <v>30000수</v>
          </cell>
          <cell r="H44" t="e">
            <v>#N/A</v>
          </cell>
        </row>
        <row r="45">
          <cell r="A45" t="str">
            <v>김노경</v>
          </cell>
          <cell r="B45" t="str">
            <v>용산면</v>
          </cell>
          <cell r="C45" t="str">
            <v>용산면 천작리 420</v>
          </cell>
          <cell r="D45">
            <v>761227</v>
          </cell>
          <cell r="E45" t="str">
            <v>010-2239-6397</v>
          </cell>
          <cell r="F45" t="str">
            <v>닭</v>
          </cell>
          <cell r="G45" t="str">
            <v>500수</v>
          </cell>
          <cell r="H45" t="e">
            <v>#N/A</v>
          </cell>
        </row>
        <row r="46">
          <cell r="A46" t="str">
            <v>곽계형</v>
          </cell>
          <cell r="B46" t="str">
            <v>용산면</v>
          </cell>
          <cell r="C46" t="str">
            <v>용산면 한곡백자전로 256-62</v>
          </cell>
          <cell r="D46">
            <v>591206</v>
          </cell>
          <cell r="E46" t="str">
            <v>010-4481-5969</v>
          </cell>
          <cell r="F46" t="str">
            <v>한우</v>
          </cell>
          <cell r="G46" t="str">
            <v>17두</v>
          </cell>
          <cell r="H46">
            <v>16</v>
          </cell>
        </row>
        <row r="47">
          <cell r="A47" t="str">
            <v>홍순자</v>
          </cell>
          <cell r="B47" t="str">
            <v>용산면</v>
          </cell>
          <cell r="C47" t="e">
            <v>#REF!</v>
          </cell>
          <cell r="D47" t="e">
            <v>#REF!</v>
          </cell>
          <cell r="E47" t="e">
            <v>#REF!</v>
          </cell>
          <cell r="F47" t="str">
            <v>닭</v>
          </cell>
          <cell r="G47" t="str">
            <v>500수</v>
          </cell>
          <cell r="H47" t="e">
            <v>#N/A</v>
          </cell>
        </row>
        <row r="48">
          <cell r="A48" t="str">
            <v>신주호</v>
          </cell>
          <cell r="B48" t="str">
            <v>황간면</v>
          </cell>
          <cell r="C48" t="str">
            <v>황간면 황간로 960</v>
          </cell>
          <cell r="D48">
            <v>780213</v>
          </cell>
          <cell r="E48" t="str">
            <v>010-8825-5169</v>
          </cell>
          <cell r="F48" t="str">
            <v>돼지</v>
          </cell>
          <cell r="G48">
            <v>834</v>
          </cell>
          <cell r="H48" t="e">
            <v>#N/A</v>
          </cell>
        </row>
        <row r="49">
          <cell r="A49" t="str">
            <v>김태근</v>
          </cell>
          <cell r="B49" t="str">
            <v>황간면</v>
          </cell>
          <cell r="C49" t="str">
            <v>황간면 소난곡3길 53</v>
          </cell>
          <cell r="D49">
            <v>860415</v>
          </cell>
          <cell r="E49" t="str">
            <v>010-4699-8285</v>
          </cell>
          <cell r="F49" t="str">
            <v>돼지</v>
          </cell>
          <cell r="G49">
            <v>998</v>
          </cell>
          <cell r="H49" t="e">
            <v>#N/A</v>
          </cell>
        </row>
        <row r="50">
          <cell r="A50" t="str">
            <v>김기태</v>
          </cell>
          <cell r="B50" t="str">
            <v>황간면</v>
          </cell>
          <cell r="C50" t="str">
            <v>황간면 우매길 141</v>
          </cell>
          <cell r="D50">
            <v>691024</v>
          </cell>
          <cell r="E50" t="str">
            <v>010-4523-5531</v>
          </cell>
          <cell r="F50" t="str">
            <v>한우</v>
          </cell>
          <cell r="G50">
            <v>29</v>
          </cell>
          <cell r="H50">
            <v>31</v>
          </cell>
        </row>
        <row r="51">
          <cell r="A51" t="str">
            <v>김태선</v>
          </cell>
          <cell r="B51" t="str">
            <v>황간면</v>
          </cell>
          <cell r="C51" t="str">
            <v>황간면 우매1길 16</v>
          </cell>
          <cell r="D51">
            <v>430904</v>
          </cell>
          <cell r="E51" t="str">
            <v>010-6246-5176</v>
          </cell>
          <cell r="F51" t="str">
            <v>젖소</v>
          </cell>
          <cell r="G51">
            <v>34</v>
          </cell>
          <cell r="H51">
            <v>34</v>
          </cell>
        </row>
        <row r="52">
          <cell r="A52" t="str">
            <v>이태호(황간)</v>
          </cell>
          <cell r="B52" t="str">
            <v>황간면</v>
          </cell>
          <cell r="C52" t="str">
            <v>황간면 도동길 102-22</v>
          </cell>
          <cell r="D52">
            <v>680917</v>
          </cell>
          <cell r="E52" t="str">
            <v>010-5469-8062</v>
          </cell>
          <cell r="F52" t="str">
            <v>한우</v>
          </cell>
          <cell r="G52">
            <v>62</v>
          </cell>
          <cell r="H52" t="e">
            <v>#N/A</v>
          </cell>
        </row>
        <row r="53">
          <cell r="A53" t="str">
            <v>김주섭</v>
          </cell>
          <cell r="B53" t="str">
            <v>황간면</v>
          </cell>
          <cell r="C53" t="str">
            <v>황간면 소계로 110</v>
          </cell>
          <cell r="D53">
            <v>480804</v>
          </cell>
          <cell r="E53" t="str">
            <v>010-8824-4761</v>
          </cell>
          <cell r="F53" t="str">
            <v>젖소</v>
          </cell>
          <cell r="G53">
            <v>66</v>
          </cell>
          <cell r="H53">
            <v>64</v>
          </cell>
        </row>
        <row r="54">
          <cell r="A54" t="str">
            <v>조성재</v>
          </cell>
          <cell r="B54" t="str">
            <v>황간면</v>
          </cell>
          <cell r="C54" t="str">
            <v>황간면 신촌3길 12-57</v>
          </cell>
          <cell r="D54">
            <v>570203</v>
          </cell>
          <cell r="E54" t="str">
            <v>010-3476-8896</v>
          </cell>
          <cell r="F54" t="str">
            <v>염소</v>
          </cell>
          <cell r="G54">
            <v>290</v>
          </cell>
          <cell r="H54" t="e">
            <v>#N/A</v>
          </cell>
        </row>
        <row r="55">
          <cell r="A55" t="str">
            <v>조민재</v>
          </cell>
          <cell r="B55" t="str">
            <v>황간면</v>
          </cell>
          <cell r="C55" t="str">
            <v>황간면 영동황간로 1931</v>
          </cell>
          <cell r="D55">
            <v>831201</v>
          </cell>
          <cell r="E55" t="str">
            <v>010-6757-0044</v>
          </cell>
          <cell r="F55" t="str">
            <v>닭</v>
          </cell>
          <cell r="G55">
            <v>42000</v>
          </cell>
          <cell r="H55" t="e">
            <v>#N/A</v>
          </cell>
        </row>
        <row r="56">
          <cell r="A56" t="str">
            <v>김재성</v>
          </cell>
          <cell r="B56" t="str">
            <v>황간면</v>
          </cell>
          <cell r="C56" t="str">
            <v>황간면 완정길 65-15</v>
          </cell>
          <cell r="D56">
            <v>551023</v>
          </cell>
          <cell r="E56" t="str">
            <v>010-5460-5136</v>
          </cell>
          <cell r="F56" t="str">
            <v>한우</v>
          </cell>
          <cell r="G56">
            <v>76</v>
          </cell>
          <cell r="H56">
            <v>81</v>
          </cell>
        </row>
        <row r="57">
          <cell r="A57" t="str">
            <v>박순옥</v>
          </cell>
          <cell r="B57" t="str">
            <v>황간면</v>
          </cell>
          <cell r="C57" t="str">
            <v>황간면 마포리길 13</v>
          </cell>
          <cell r="D57">
            <v>580815</v>
          </cell>
          <cell r="E57" t="str">
            <v>010-3126-8089</v>
          </cell>
          <cell r="F57" t="str">
            <v>한우</v>
          </cell>
          <cell r="G57">
            <v>30</v>
          </cell>
          <cell r="H57" t="str">
            <v>34</v>
          </cell>
        </row>
        <row r="58">
          <cell r="A58" t="str">
            <v>한경태</v>
          </cell>
          <cell r="B58" t="str">
            <v>황간면</v>
          </cell>
          <cell r="C58" t="str">
            <v>황간면 광평길 21-27</v>
          </cell>
          <cell r="D58">
            <v>540707</v>
          </cell>
          <cell r="E58" t="str">
            <v>010-9371-0009</v>
          </cell>
          <cell r="F58" t="str">
            <v>한우</v>
          </cell>
          <cell r="G58">
            <v>70</v>
          </cell>
          <cell r="H58">
            <v>73</v>
          </cell>
        </row>
        <row r="59">
          <cell r="A59" t="str">
            <v>조영수</v>
          </cell>
          <cell r="B59" t="str">
            <v>황간면</v>
          </cell>
          <cell r="C59" t="str">
            <v>황간면 황간동로 236-41</v>
          </cell>
          <cell r="D59">
            <v>591023</v>
          </cell>
          <cell r="E59" t="str">
            <v>010-5467-3973</v>
          </cell>
          <cell r="F59" t="str">
            <v>한우</v>
          </cell>
          <cell r="G59">
            <v>317</v>
          </cell>
          <cell r="H59">
            <v>340</v>
          </cell>
        </row>
        <row r="60">
          <cell r="A60" t="str">
            <v>손석중</v>
          </cell>
          <cell r="B60" t="str">
            <v>황간면</v>
          </cell>
          <cell r="C60" t="str">
            <v>황간면 회포길 17-2</v>
          </cell>
          <cell r="D60">
            <v>470415</v>
          </cell>
          <cell r="E60" t="str">
            <v>010-3405-8100</v>
          </cell>
          <cell r="F60" t="str">
            <v>한우</v>
          </cell>
          <cell r="G60">
            <v>25</v>
          </cell>
          <cell r="H60" t="str">
            <v>29</v>
          </cell>
        </row>
        <row r="61">
          <cell r="A61" t="str">
            <v>심창희</v>
          </cell>
          <cell r="B61" t="str">
            <v>추풍령면</v>
          </cell>
          <cell r="C61" t="str">
            <v>추풍령면 웅북길 109</v>
          </cell>
          <cell r="D61">
            <v>600725</v>
          </cell>
          <cell r="E61" t="str">
            <v>010-9259-4618</v>
          </cell>
          <cell r="F61" t="str">
            <v>한우</v>
          </cell>
          <cell r="G61">
            <v>60</v>
          </cell>
          <cell r="H61">
            <v>79</v>
          </cell>
        </row>
        <row r="62">
          <cell r="A62" t="str">
            <v>박창식</v>
          </cell>
          <cell r="B62" t="str">
            <v>추풍령면</v>
          </cell>
          <cell r="C62" t="str">
            <v>추풍령면 모산동길 34-20</v>
          </cell>
          <cell r="D62" t="str">
            <v>70.09.10.</v>
          </cell>
          <cell r="E62" t="str">
            <v>010-4531-6933</v>
          </cell>
          <cell r="F62" t="str">
            <v>젖소</v>
          </cell>
          <cell r="G62">
            <v>59</v>
          </cell>
          <cell r="H62">
            <v>57</v>
          </cell>
        </row>
        <row r="63">
          <cell r="A63" t="str">
            <v>고구름영농조합법인</v>
          </cell>
          <cell r="B63" t="str">
            <v>추풍령면</v>
          </cell>
          <cell r="C63" t="str">
            <v>추풍령면 작점로 406</v>
          </cell>
          <cell r="D63" t="str">
            <v>302-81-13389</v>
          </cell>
          <cell r="E63" t="str">
            <v>010-8585-2513</v>
          </cell>
          <cell r="F63" t="str">
            <v>돼지</v>
          </cell>
          <cell r="G63">
            <v>6000</v>
          </cell>
          <cell r="H63" t="e">
            <v>#N/A</v>
          </cell>
        </row>
        <row r="64">
          <cell r="A64" t="str">
            <v>김영배</v>
          </cell>
          <cell r="B64" t="str">
            <v>추풍령면</v>
          </cell>
          <cell r="C64" t="str">
            <v>추풍령면 모산동길55</v>
          </cell>
          <cell r="D64">
            <v>570501</v>
          </cell>
          <cell r="E64" t="str">
            <v>010-4407-2871</v>
          </cell>
          <cell r="F64" t="str">
            <v>한우</v>
          </cell>
          <cell r="G64">
            <v>127</v>
          </cell>
          <cell r="H64">
            <v>145</v>
          </cell>
        </row>
        <row r="65">
          <cell r="A65" t="str">
            <v>김영화</v>
          </cell>
          <cell r="B65" t="str">
            <v>추풍령면</v>
          </cell>
          <cell r="C65" t="str">
            <v>추풍령면 신안로 210-27</v>
          </cell>
          <cell r="D65" t="str">
            <v>62.03.08.</v>
          </cell>
          <cell r="E65" t="str">
            <v>010-9361-9020</v>
          </cell>
          <cell r="F65" t="str">
            <v>젖소</v>
          </cell>
          <cell r="G65">
            <v>70</v>
          </cell>
          <cell r="H65">
            <v>59</v>
          </cell>
        </row>
        <row r="66">
          <cell r="A66" t="str">
            <v>임경업</v>
          </cell>
          <cell r="B66" t="str">
            <v>추풍령면</v>
          </cell>
          <cell r="C66" t="str">
            <v>추풍령면 모산동길 73</v>
          </cell>
          <cell r="D66" t="str">
            <v>72.07.28.</v>
          </cell>
          <cell r="E66" t="str">
            <v>010-9014-3106</v>
          </cell>
          <cell r="F66" t="str">
            <v>젖소</v>
          </cell>
          <cell r="G66">
            <v>70</v>
          </cell>
          <cell r="H66">
            <v>67</v>
          </cell>
        </row>
        <row r="67">
          <cell r="A67" t="str">
            <v>남상훈</v>
          </cell>
          <cell r="B67" t="str">
            <v>추풍령면</v>
          </cell>
          <cell r="C67" t="str">
            <v>추풍령면 웅북1길 73</v>
          </cell>
          <cell r="D67">
            <v>611001</v>
          </cell>
          <cell r="E67" t="str">
            <v>010-2662-2559</v>
          </cell>
          <cell r="F67" t="str">
            <v>젖소</v>
          </cell>
          <cell r="G67">
            <v>127</v>
          </cell>
          <cell r="H67">
            <v>120</v>
          </cell>
        </row>
        <row r="68">
          <cell r="A68" t="str">
            <v>박희태</v>
          </cell>
          <cell r="B68" t="str">
            <v>매곡면</v>
          </cell>
          <cell r="C68" t="str">
            <v>매곡면 공수4길 65-7</v>
          </cell>
          <cell r="D68">
            <v>640129</v>
          </cell>
          <cell r="E68" t="str">
            <v>010-4804-1826</v>
          </cell>
          <cell r="F68" t="str">
            <v>한우</v>
          </cell>
          <cell r="G68">
            <v>35</v>
          </cell>
          <cell r="H68">
            <v>15</v>
          </cell>
        </row>
        <row r="69">
          <cell r="A69" t="str">
            <v>곽정복</v>
          </cell>
          <cell r="B69" t="str">
            <v>매곡면</v>
          </cell>
          <cell r="C69" t="str">
            <v>매곡면 어촌2길 2-16</v>
          </cell>
          <cell r="D69">
            <v>560816</v>
          </cell>
          <cell r="E69" t="str">
            <v>010-3532-2096</v>
          </cell>
          <cell r="F69" t="str">
            <v>한우</v>
          </cell>
          <cell r="G69">
            <v>30</v>
          </cell>
          <cell r="H69">
            <v>34</v>
          </cell>
        </row>
        <row r="70">
          <cell r="A70" t="str">
            <v>박홍석</v>
          </cell>
          <cell r="B70" t="str">
            <v>매곡면</v>
          </cell>
          <cell r="C70" t="str">
            <v>매곡면 옥전공수로 610-38</v>
          </cell>
          <cell r="D70">
            <v>760414</v>
          </cell>
          <cell r="E70" t="str">
            <v>010-7426-4000</v>
          </cell>
          <cell r="F70" t="str">
            <v>젖소</v>
          </cell>
          <cell r="G70">
            <v>53</v>
          </cell>
          <cell r="H70">
            <v>45</v>
          </cell>
        </row>
        <row r="71">
          <cell r="A71" t="str">
            <v>남기훈</v>
          </cell>
          <cell r="B71" t="str">
            <v>매곡면</v>
          </cell>
          <cell r="C71" t="str">
            <v>매곡면 어촌리 산23-3</v>
          </cell>
          <cell r="D71">
            <v>510314</v>
          </cell>
          <cell r="E71" t="str">
            <v>010-8572-1767</v>
          </cell>
          <cell r="F71" t="str">
            <v>닭</v>
          </cell>
          <cell r="G71">
            <v>170000</v>
          </cell>
          <cell r="H71" t="e">
            <v>#N/A</v>
          </cell>
        </row>
        <row r="72">
          <cell r="A72" t="str">
            <v>이영자</v>
          </cell>
          <cell r="B72" t="str">
            <v>매곡면</v>
          </cell>
          <cell r="C72" t="str">
            <v>매곡면 괘방령로 765-55</v>
          </cell>
          <cell r="D72">
            <v>390125</v>
          </cell>
          <cell r="E72" t="str">
            <v>010-2879-0351</v>
          </cell>
          <cell r="F72" t="str">
            <v>닭</v>
          </cell>
          <cell r="G72">
            <v>150000</v>
          </cell>
          <cell r="H72" t="e">
            <v>#N/A</v>
          </cell>
        </row>
        <row r="73">
          <cell r="A73" t="str">
            <v>정동용</v>
          </cell>
          <cell r="B73" t="str">
            <v>매곡면</v>
          </cell>
          <cell r="C73" t="str">
            <v>매곡면 공수4길 85-15</v>
          </cell>
          <cell r="D73">
            <v>640128</v>
          </cell>
          <cell r="E73" t="str">
            <v>010-9135-6515</v>
          </cell>
          <cell r="F73" t="str">
            <v>닭</v>
          </cell>
          <cell r="G73">
            <v>50000</v>
          </cell>
          <cell r="H73" t="e">
            <v>#N/A</v>
          </cell>
        </row>
        <row r="74">
          <cell r="A74" t="str">
            <v>장덕호</v>
          </cell>
          <cell r="B74" t="str">
            <v>매곡면</v>
          </cell>
          <cell r="C74" t="str">
            <v>매곡면 어촌길 78-49</v>
          </cell>
          <cell r="D74">
            <v>560124</v>
          </cell>
          <cell r="E74" t="str">
            <v>010-3548-8135</v>
          </cell>
          <cell r="F74" t="str">
            <v>닭</v>
          </cell>
          <cell r="G74">
            <v>35000</v>
          </cell>
          <cell r="H74" t="e">
            <v>#N/A</v>
          </cell>
        </row>
        <row r="75">
          <cell r="A75" t="str">
            <v>이미선</v>
          </cell>
          <cell r="B75" t="str">
            <v>상촌면</v>
          </cell>
          <cell r="C75" t="str">
            <v>상촌면 하유곡2길 77</v>
          </cell>
          <cell r="D75" t="str">
            <v>72.06.16.</v>
          </cell>
          <cell r="E75" t="str">
            <v>010-3724-4619</v>
          </cell>
          <cell r="F75" t="str">
            <v>한우</v>
          </cell>
          <cell r="G75">
            <v>190</v>
          </cell>
          <cell r="H75">
            <v>128</v>
          </cell>
        </row>
        <row r="76">
          <cell r="A76" t="str">
            <v>김욱헌</v>
          </cell>
          <cell r="B76" t="str">
            <v>상촌면</v>
          </cell>
          <cell r="C76" t="str">
            <v>상촌면 상촌로 1191</v>
          </cell>
          <cell r="D76" t="str">
            <v>60.06.03.</v>
          </cell>
          <cell r="E76" t="str">
            <v>010-3594-4012</v>
          </cell>
          <cell r="F76" t="str">
            <v>닭</v>
          </cell>
          <cell r="G76">
            <v>55000</v>
          </cell>
          <cell r="H76" t="e">
            <v>#N/A</v>
          </cell>
        </row>
        <row r="77">
          <cell r="A77" t="str">
            <v>김현욱</v>
          </cell>
          <cell r="B77" t="str">
            <v>상촌면</v>
          </cell>
          <cell r="C77" t="str">
            <v>상촌면 신탄로 105-16</v>
          </cell>
          <cell r="D77" t="str">
            <v>62.01.14.</v>
          </cell>
          <cell r="E77" t="str">
            <v>010-5360-8706</v>
          </cell>
          <cell r="F77" t="str">
            <v>젖소</v>
          </cell>
          <cell r="G77">
            <v>152</v>
          </cell>
          <cell r="H77">
            <v>161</v>
          </cell>
        </row>
        <row r="78">
          <cell r="A78" t="str">
            <v>정규현</v>
          </cell>
          <cell r="B78" t="str">
            <v>상촌면</v>
          </cell>
          <cell r="C78" t="str">
            <v>상촌면 돈대3길 110-21</v>
          </cell>
          <cell r="D78" t="str">
            <v>48.07.01.</v>
          </cell>
          <cell r="E78" t="str">
            <v>010-4434-8489</v>
          </cell>
          <cell r="F78" t="str">
            <v>젖소</v>
          </cell>
          <cell r="G78">
            <v>100</v>
          </cell>
          <cell r="H78">
            <v>104</v>
          </cell>
        </row>
        <row r="79">
          <cell r="A79" t="str">
            <v>서창호</v>
          </cell>
          <cell r="B79" t="str">
            <v>상촌면</v>
          </cell>
          <cell r="C79" t="str">
            <v>상촌면 유곡길 38-1</v>
          </cell>
          <cell r="D79" t="str">
            <v>52.06.13.</v>
          </cell>
          <cell r="E79" t="str">
            <v>010-9016-6825</v>
          </cell>
          <cell r="F79" t="str">
            <v>젖소</v>
          </cell>
          <cell r="G79">
            <v>66</v>
          </cell>
          <cell r="H79">
            <v>74</v>
          </cell>
        </row>
        <row r="80">
          <cell r="A80" t="str">
            <v>김학제</v>
          </cell>
          <cell r="B80" t="str">
            <v>양강면</v>
          </cell>
          <cell r="C80" t="str">
            <v>양강면 금강로 2004-37</v>
          </cell>
          <cell r="D80">
            <v>720815</v>
          </cell>
          <cell r="E80" t="str">
            <v>010-3495-8900</v>
          </cell>
          <cell r="F80" t="str">
            <v>돼지</v>
          </cell>
          <cell r="G80">
            <v>3000</v>
          </cell>
          <cell r="H80" t="e">
            <v>#N/A</v>
          </cell>
        </row>
        <row r="81">
          <cell r="A81" t="str">
            <v>한법규</v>
          </cell>
          <cell r="B81" t="str">
            <v>양강면</v>
          </cell>
          <cell r="C81" t="str">
            <v>양강면 남전6길 57-7</v>
          </cell>
          <cell r="D81">
            <v>750212</v>
          </cell>
          <cell r="E81" t="str">
            <v>010-5457-6027</v>
          </cell>
          <cell r="F81" t="str">
            <v>돼지</v>
          </cell>
          <cell r="G81">
            <v>600</v>
          </cell>
          <cell r="H81" t="e">
            <v>#N/A</v>
          </cell>
        </row>
        <row r="82">
          <cell r="A82" t="str">
            <v>정수현</v>
          </cell>
          <cell r="B82" t="str">
            <v>양강면</v>
          </cell>
          <cell r="C82" t="str">
            <v>양강면 유점길 10</v>
          </cell>
          <cell r="D82">
            <v>581128</v>
          </cell>
          <cell r="E82" t="str">
            <v>010-2501-7701</v>
          </cell>
          <cell r="F82" t="str">
            <v>한우</v>
          </cell>
          <cell r="G82">
            <v>36</v>
          </cell>
          <cell r="H82">
            <v>29</v>
          </cell>
        </row>
        <row r="83">
          <cell r="A83" t="str">
            <v>이대성</v>
          </cell>
          <cell r="B83" t="str">
            <v>양강면</v>
          </cell>
          <cell r="C83" t="str">
            <v>양강면 묵정2길 12-9</v>
          </cell>
          <cell r="D83">
            <v>580112</v>
          </cell>
          <cell r="E83" t="str">
            <v>010-5464-7842</v>
          </cell>
          <cell r="F83" t="str">
            <v>한우</v>
          </cell>
          <cell r="G83">
            <v>80</v>
          </cell>
          <cell r="H83">
            <v>41</v>
          </cell>
        </row>
        <row r="84">
          <cell r="A84" t="str">
            <v>임효빈</v>
          </cell>
          <cell r="B84" t="str">
            <v>양강면</v>
          </cell>
          <cell r="C84" t="str">
            <v>양강면 남전3길 18-81</v>
          </cell>
          <cell r="D84">
            <v>910829</v>
          </cell>
          <cell r="E84" t="str">
            <v>010-8844-9527</v>
          </cell>
          <cell r="F84" t="str">
            <v>닭</v>
          </cell>
          <cell r="G84">
            <v>80000</v>
          </cell>
          <cell r="H84" t="e">
            <v>#N/A</v>
          </cell>
        </row>
        <row r="85">
          <cell r="A85" t="str">
            <v>권태철</v>
          </cell>
          <cell r="B85" t="str">
            <v>양강면</v>
          </cell>
          <cell r="C85" t="str">
            <v>양강면 두평2길 17</v>
          </cell>
          <cell r="D85">
            <v>561228</v>
          </cell>
          <cell r="E85" t="str">
            <v>010-5459-7868</v>
          </cell>
          <cell r="F85" t="str">
            <v>한우</v>
          </cell>
          <cell r="G85">
            <v>30</v>
          </cell>
          <cell r="H85">
            <v>28</v>
          </cell>
        </row>
        <row r="86">
          <cell r="A86" t="str">
            <v>윤선욱</v>
          </cell>
          <cell r="B86" t="str">
            <v>양강면</v>
          </cell>
          <cell r="C86" t="str">
            <v>양강면 내만길 89-15</v>
          </cell>
          <cell r="D86">
            <v>600729</v>
          </cell>
          <cell r="E86" t="str">
            <v>010-5483-7998</v>
          </cell>
          <cell r="F86" t="str">
            <v>한우</v>
          </cell>
          <cell r="G86">
            <v>76</v>
          </cell>
          <cell r="H86">
            <v>74</v>
          </cell>
        </row>
        <row r="87">
          <cell r="A87" t="str">
            <v>박성하</v>
          </cell>
          <cell r="B87" t="str">
            <v>양강면</v>
          </cell>
          <cell r="C87" t="str">
            <v>양강면 학산영동로 346-22</v>
          </cell>
          <cell r="D87">
            <v>560123</v>
          </cell>
          <cell r="E87" t="str">
            <v>010-5483-3567</v>
          </cell>
          <cell r="F87" t="str">
            <v>한우</v>
          </cell>
          <cell r="G87">
            <v>114</v>
          </cell>
          <cell r="H87">
            <v>113</v>
          </cell>
        </row>
        <row r="88">
          <cell r="A88" t="str">
            <v>송병구</v>
          </cell>
          <cell r="B88" t="str">
            <v>양강면</v>
          </cell>
          <cell r="C88" t="str">
            <v>양강면묘동2길 128</v>
          </cell>
          <cell r="D88">
            <v>480116</v>
          </cell>
          <cell r="E88" t="str">
            <v>010-6488-9601</v>
          </cell>
          <cell r="F88" t="str">
            <v>한우</v>
          </cell>
          <cell r="G88">
            <v>80</v>
          </cell>
          <cell r="H88">
            <v>27</v>
          </cell>
        </row>
        <row r="89">
          <cell r="A89" t="str">
            <v>장사섭</v>
          </cell>
          <cell r="B89" t="str">
            <v>양강면</v>
          </cell>
          <cell r="C89" t="str">
            <v>양강면 양정1길 5-1</v>
          </cell>
          <cell r="D89">
            <v>470210</v>
          </cell>
          <cell r="E89" t="str">
            <v>011-9837-4787</v>
          </cell>
          <cell r="F89" t="str">
            <v>한우</v>
          </cell>
          <cell r="G89">
            <v>15</v>
          </cell>
          <cell r="H89">
            <v>19</v>
          </cell>
        </row>
        <row r="90">
          <cell r="A90" t="str">
            <v>강신섭</v>
          </cell>
          <cell r="B90" t="str">
            <v>용화면</v>
          </cell>
          <cell r="C90" t="str">
            <v>용화면 휴양림길 16</v>
          </cell>
          <cell r="D90" t="str">
            <v>68.01.06</v>
          </cell>
          <cell r="E90" t="str">
            <v>010-9404-10888</v>
          </cell>
          <cell r="F90" t="str">
            <v>한우</v>
          </cell>
          <cell r="G90">
            <v>51</v>
          </cell>
          <cell r="H90">
            <v>53</v>
          </cell>
        </row>
        <row r="91">
          <cell r="A91" t="str">
            <v>박상화</v>
          </cell>
          <cell r="B91" t="str">
            <v>용화면</v>
          </cell>
          <cell r="C91" t="str">
            <v>용화면 양강로 55-1</v>
          </cell>
          <cell r="D91" t="str">
            <v>36.06.24</v>
          </cell>
          <cell r="E91" t="str">
            <v>011-438-8830</v>
          </cell>
          <cell r="F91" t="str">
            <v>한우</v>
          </cell>
          <cell r="G91">
            <v>220</v>
          </cell>
          <cell r="H91">
            <v>252</v>
          </cell>
        </row>
        <row r="92">
          <cell r="A92" t="str">
            <v>김진수</v>
          </cell>
          <cell r="B92" t="str">
            <v>용화면</v>
          </cell>
          <cell r="C92" t="str">
            <v>용화면 창곡길 32-41</v>
          </cell>
          <cell r="D92" t="str">
            <v>46.02.28</v>
          </cell>
          <cell r="E92" t="str">
            <v>010-8777-8622</v>
          </cell>
          <cell r="F92" t="str">
            <v>한우</v>
          </cell>
          <cell r="G92">
            <v>36</v>
          </cell>
          <cell r="H92">
            <v>36</v>
          </cell>
        </row>
        <row r="93">
          <cell r="A93" t="str">
            <v>박희성</v>
          </cell>
          <cell r="B93" t="str">
            <v>용화면</v>
          </cell>
          <cell r="C93" t="str">
            <v>용화면 흘계길 1</v>
          </cell>
          <cell r="D93" t="str">
            <v>69.05.05</v>
          </cell>
          <cell r="E93" t="str">
            <v>010-6425-5932</v>
          </cell>
          <cell r="F93" t="str">
            <v>한우</v>
          </cell>
          <cell r="G93">
            <v>100</v>
          </cell>
          <cell r="H93">
            <v>122</v>
          </cell>
        </row>
        <row r="94">
          <cell r="A94" t="str">
            <v>허충복</v>
          </cell>
          <cell r="B94" t="str">
            <v>용화면</v>
          </cell>
          <cell r="C94" t="str">
            <v>용화면 월전안길 44</v>
          </cell>
          <cell r="D94" t="str">
            <v>51.04.03</v>
          </cell>
          <cell r="E94" t="str">
            <v>010-7604-1234</v>
          </cell>
          <cell r="F94" t="str">
            <v>한우</v>
          </cell>
          <cell r="G94">
            <v>10</v>
          </cell>
          <cell r="H94">
            <v>8</v>
          </cell>
        </row>
        <row r="95">
          <cell r="A95" t="str">
            <v>고석주</v>
          </cell>
          <cell r="B95" t="str">
            <v>용화면</v>
          </cell>
          <cell r="C95" t="str">
            <v>용화면 자계길 24-13</v>
          </cell>
          <cell r="D95">
            <v>480811</v>
          </cell>
          <cell r="E95" t="str">
            <v>010-54677241</v>
          </cell>
          <cell r="F95" t="str">
            <v>한우</v>
          </cell>
          <cell r="G95">
            <v>10</v>
          </cell>
          <cell r="H95">
            <v>13</v>
          </cell>
        </row>
        <row r="96">
          <cell r="A96" t="str">
            <v>오상근</v>
          </cell>
          <cell r="B96" t="str">
            <v>용화면</v>
          </cell>
          <cell r="C96" t="str">
            <v>용화면 용화양강로 16</v>
          </cell>
          <cell r="D96" t="str">
            <v>60.11.27</v>
          </cell>
          <cell r="E96" t="str">
            <v>011-492-7421</v>
          </cell>
          <cell r="F96" t="str">
            <v>한우</v>
          </cell>
          <cell r="G96">
            <v>49</v>
          </cell>
          <cell r="H96">
            <v>45</v>
          </cell>
        </row>
        <row r="97">
          <cell r="A97" t="str">
            <v>김주일</v>
          </cell>
          <cell r="B97" t="str">
            <v>용화면</v>
          </cell>
          <cell r="C97" t="str">
            <v>용화면 월전안길 21</v>
          </cell>
          <cell r="D97">
            <v>570330</v>
          </cell>
          <cell r="E97" t="str">
            <v>010-4894-9353</v>
          </cell>
          <cell r="F97" t="str">
            <v>한우</v>
          </cell>
          <cell r="G97">
            <v>3</v>
          </cell>
          <cell r="H97">
            <v>3</v>
          </cell>
        </row>
        <row r="98">
          <cell r="A98" t="str">
            <v>김영자</v>
          </cell>
          <cell r="B98" t="str">
            <v>용화면</v>
          </cell>
          <cell r="C98" t="str">
            <v>용화면 용화2길 167</v>
          </cell>
          <cell r="D98" t="str">
            <v>60.06.13</v>
          </cell>
          <cell r="E98" t="str">
            <v>010-9425-7054</v>
          </cell>
          <cell r="F98" t="str">
            <v>한우</v>
          </cell>
          <cell r="G98">
            <v>22</v>
          </cell>
          <cell r="H98">
            <v>26</v>
          </cell>
        </row>
        <row r="99">
          <cell r="A99" t="str">
            <v>정금식</v>
          </cell>
          <cell r="B99" t="str">
            <v>학산면</v>
          </cell>
          <cell r="C99" t="str">
            <v>양산면 호탄길 38-39</v>
          </cell>
          <cell r="D99">
            <v>431120</v>
          </cell>
          <cell r="E99" t="str">
            <v>010-2658-9358</v>
          </cell>
          <cell r="F99" t="str">
            <v>한우</v>
          </cell>
          <cell r="G99">
            <v>330</v>
          </cell>
          <cell r="H99">
            <v>249</v>
          </cell>
        </row>
        <row r="100">
          <cell r="A100" t="str">
            <v>권오섭</v>
          </cell>
          <cell r="B100" t="str">
            <v>학산면</v>
          </cell>
          <cell r="C100" t="str">
            <v>학산면 모산길 190</v>
          </cell>
          <cell r="D100">
            <v>580319</v>
          </cell>
          <cell r="E100" t="str">
            <v>010-2530-5429</v>
          </cell>
          <cell r="F100" t="str">
            <v>한우</v>
          </cell>
          <cell r="G100">
            <v>30</v>
          </cell>
          <cell r="H100">
            <v>23</v>
          </cell>
        </row>
        <row r="101">
          <cell r="A101" t="str">
            <v>윤인섭</v>
          </cell>
          <cell r="B101" t="str">
            <v>학산면</v>
          </cell>
          <cell r="C101" t="str">
            <v>학산면 도덕리1길 55</v>
          </cell>
          <cell r="D101">
            <v>600202</v>
          </cell>
          <cell r="E101" t="str">
            <v>010-5427-3319</v>
          </cell>
          <cell r="F101" t="str">
            <v>한우</v>
          </cell>
          <cell r="G101">
            <v>34</v>
          </cell>
          <cell r="H101">
            <v>38</v>
          </cell>
        </row>
        <row r="102">
          <cell r="A102" t="str">
            <v>김완수</v>
          </cell>
          <cell r="B102" t="str">
            <v>학산면</v>
          </cell>
          <cell r="C102" t="str">
            <v>학산면 모리2길 10-21</v>
          </cell>
          <cell r="D102">
            <v>691205</v>
          </cell>
          <cell r="E102" t="str">
            <v>010-2321-6610</v>
          </cell>
          <cell r="F102" t="str">
            <v>한우</v>
          </cell>
          <cell r="G102">
            <v>120</v>
          </cell>
          <cell r="H102">
            <v>40</v>
          </cell>
        </row>
        <row r="103">
          <cell r="A103" t="str">
            <v>김학동</v>
          </cell>
          <cell r="B103" t="str">
            <v>학산면</v>
          </cell>
          <cell r="C103" t="str">
            <v>학산면 삼정1길 165</v>
          </cell>
          <cell r="D103">
            <v>591211</v>
          </cell>
          <cell r="E103" t="str">
            <v>010-3378-7199</v>
          </cell>
          <cell r="F103" t="str">
            <v>한우</v>
          </cell>
          <cell r="G103">
            <v>70</v>
          </cell>
          <cell r="H103">
            <v>84</v>
          </cell>
        </row>
        <row r="104">
          <cell r="A104" t="str">
            <v>민갑순</v>
          </cell>
          <cell r="B104" t="str">
            <v>학산면</v>
          </cell>
          <cell r="C104" t="str">
            <v>학산면 도덕리1길 63-1</v>
          </cell>
          <cell r="D104">
            <v>400313</v>
          </cell>
          <cell r="E104" t="str">
            <v>010-2927-4869</v>
          </cell>
          <cell r="F104" t="str">
            <v>한우</v>
          </cell>
          <cell r="G104">
            <v>70</v>
          </cell>
          <cell r="H104">
            <v>72</v>
          </cell>
        </row>
        <row r="105">
          <cell r="A105" t="str">
            <v>손명기</v>
          </cell>
          <cell r="B105" t="str">
            <v>학산면</v>
          </cell>
          <cell r="C105" t="str">
            <v>학산면 하시길 7-10</v>
          </cell>
          <cell r="D105">
            <v>571025</v>
          </cell>
          <cell r="E105" t="str">
            <v>010-4743-7910</v>
          </cell>
          <cell r="F105" t="str">
            <v>한우</v>
          </cell>
          <cell r="G105">
            <v>61</v>
          </cell>
          <cell r="H105">
            <v>54</v>
          </cell>
        </row>
        <row r="106">
          <cell r="A106" t="str">
            <v>박광춘</v>
          </cell>
          <cell r="B106" t="str">
            <v>학산면</v>
          </cell>
          <cell r="C106" t="str">
            <v>학산면 용화양강로 1460</v>
          </cell>
          <cell r="D106">
            <v>791027</v>
          </cell>
          <cell r="E106" t="str">
            <v>010-9247-8108</v>
          </cell>
          <cell r="F106" t="str">
            <v>한우</v>
          </cell>
          <cell r="G106">
            <v>100</v>
          </cell>
          <cell r="H106">
            <v>86</v>
          </cell>
        </row>
        <row r="107">
          <cell r="A107" t="str">
            <v>권영희</v>
          </cell>
          <cell r="B107" t="str">
            <v>학산면</v>
          </cell>
          <cell r="C107" t="str">
            <v>학산면 모산길 120-16</v>
          </cell>
          <cell r="D107">
            <v>611206</v>
          </cell>
          <cell r="E107" t="str">
            <v>010-7247-9697</v>
          </cell>
          <cell r="F107" t="str">
            <v>한우</v>
          </cell>
          <cell r="G107">
            <v>42</v>
          </cell>
          <cell r="H107">
            <v>45</v>
          </cell>
        </row>
        <row r="108">
          <cell r="A108" t="str">
            <v>이수호</v>
          </cell>
          <cell r="B108" t="str">
            <v>학산면</v>
          </cell>
          <cell r="C108" t="str">
            <v>용화면 하용강길 12-131</v>
          </cell>
          <cell r="D108">
            <v>600705</v>
          </cell>
          <cell r="E108" t="str">
            <v>010-5485-1966</v>
          </cell>
          <cell r="F108" t="str">
            <v>닭</v>
          </cell>
          <cell r="G108">
            <v>110000</v>
          </cell>
          <cell r="H108" t="e">
            <v>#N/A</v>
          </cell>
        </row>
        <row r="109">
          <cell r="A109" t="str">
            <v>이권탁</v>
          </cell>
          <cell r="B109" t="str">
            <v>학산면</v>
          </cell>
          <cell r="C109" t="str">
            <v>학산면 갈기산로 222-11</v>
          </cell>
          <cell r="D109">
            <v>820117</v>
          </cell>
          <cell r="E109" t="str">
            <v>010-4802-8702</v>
          </cell>
          <cell r="F109" t="str">
            <v>닭</v>
          </cell>
          <cell r="G109">
            <v>90000</v>
          </cell>
          <cell r="H109" t="e">
            <v>#N/A</v>
          </cell>
        </row>
        <row r="110">
          <cell r="A110" t="str">
            <v>유양우</v>
          </cell>
          <cell r="B110" t="str">
            <v>학산면</v>
          </cell>
          <cell r="C110" t="str">
            <v>학산면 서산범화로 323-101</v>
          </cell>
          <cell r="D110">
            <v>650111</v>
          </cell>
          <cell r="E110" t="str">
            <v>010-2743-5946</v>
          </cell>
          <cell r="F110" t="str">
            <v>닭</v>
          </cell>
          <cell r="G110">
            <v>30000</v>
          </cell>
          <cell r="H110" t="e">
            <v>#N/A</v>
          </cell>
        </row>
        <row r="111">
          <cell r="A111" t="str">
            <v>이원만</v>
          </cell>
          <cell r="B111" t="str">
            <v>학산면</v>
          </cell>
          <cell r="C111" t="str">
            <v>학산면 서산범화로 323-57</v>
          </cell>
          <cell r="D111">
            <v>550202</v>
          </cell>
          <cell r="E111" t="str">
            <v>010-6437-7755</v>
          </cell>
          <cell r="F111" t="str">
            <v>한우</v>
          </cell>
          <cell r="G111">
            <v>32</v>
          </cell>
          <cell r="H111">
            <v>36</v>
          </cell>
        </row>
        <row r="112">
          <cell r="A112" t="str">
            <v>곽두섭</v>
          </cell>
          <cell r="B112" t="str">
            <v>양산면</v>
          </cell>
          <cell r="C112" t="str">
            <v>양산면 양산심천로 308-170</v>
          </cell>
          <cell r="D112">
            <v>851202</v>
          </cell>
          <cell r="E112" t="str">
            <v>010-5797-5444</v>
          </cell>
          <cell r="F112" t="str">
            <v>한우</v>
          </cell>
          <cell r="G112">
            <v>300</v>
          </cell>
          <cell r="H112">
            <v>296</v>
          </cell>
        </row>
        <row r="113">
          <cell r="A113" t="str">
            <v>김경배</v>
          </cell>
          <cell r="B113" t="str">
            <v>양산면</v>
          </cell>
          <cell r="C113" t="str">
            <v>양산면 죽산3길 3</v>
          </cell>
          <cell r="D113">
            <v>500520</v>
          </cell>
          <cell r="E113" t="str">
            <v>010-8786-8656</v>
          </cell>
          <cell r="F113" t="str">
            <v>한우</v>
          </cell>
          <cell r="G113">
            <v>36</v>
          </cell>
          <cell r="H113">
            <v>37</v>
          </cell>
        </row>
        <row r="114">
          <cell r="A114" t="str">
            <v>최영권</v>
          </cell>
          <cell r="B114" t="str">
            <v>양산면</v>
          </cell>
          <cell r="C114" t="str">
            <v>양산면 가곡1길 31-2</v>
          </cell>
          <cell r="D114">
            <v>551010</v>
          </cell>
          <cell r="E114" t="str">
            <v>010-9415-8516</v>
          </cell>
          <cell r="F114" t="str">
            <v>한우</v>
          </cell>
          <cell r="G114">
            <v>37</v>
          </cell>
          <cell r="H114">
            <v>38</v>
          </cell>
        </row>
        <row r="115">
          <cell r="A115" t="str">
            <v>김영길</v>
          </cell>
          <cell r="B115" t="str">
            <v>양산면</v>
          </cell>
          <cell r="C115" t="str">
            <v>양산면 죽산1길 65-40</v>
          </cell>
          <cell r="D115">
            <v>540310</v>
          </cell>
          <cell r="E115" t="str">
            <v>010-3768-8397</v>
          </cell>
          <cell r="F115" t="str">
            <v>한우</v>
          </cell>
          <cell r="G115">
            <v>25</v>
          </cell>
          <cell r="H115">
            <v>27</v>
          </cell>
        </row>
        <row r="116">
          <cell r="A116" t="str">
            <v>박재규</v>
          </cell>
          <cell r="B116" t="str">
            <v>양산면</v>
          </cell>
          <cell r="C116" t="str">
            <v>양산면 송호로4길 23</v>
          </cell>
          <cell r="D116">
            <v>660902</v>
          </cell>
          <cell r="E116" t="str">
            <v>010-6692-0975</v>
          </cell>
          <cell r="F116" t="str">
            <v>한우</v>
          </cell>
          <cell r="G116">
            <v>32</v>
          </cell>
          <cell r="H116">
            <v>33</v>
          </cell>
        </row>
        <row r="117">
          <cell r="A117" t="str">
            <v>김규섭</v>
          </cell>
          <cell r="B117" t="str">
            <v>양산면</v>
          </cell>
          <cell r="C117" t="str">
            <v>양산면 호탄길 28</v>
          </cell>
          <cell r="D117">
            <v>680411</v>
          </cell>
          <cell r="E117" t="str">
            <v>010-5342-5347</v>
          </cell>
          <cell r="F117" t="str">
            <v>한우</v>
          </cell>
          <cell r="G117">
            <v>102</v>
          </cell>
          <cell r="H117">
            <v>103</v>
          </cell>
        </row>
        <row r="118">
          <cell r="A118" t="str">
            <v>김정완</v>
          </cell>
          <cell r="B118" t="str">
            <v>양산면</v>
          </cell>
          <cell r="C118" t="str">
            <v>양산면 호탄1길 3, 호탄빌라 가동 104호</v>
          </cell>
          <cell r="D118">
            <v>740121</v>
          </cell>
          <cell r="E118" t="str">
            <v>010-4551-5928</v>
          </cell>
          <cell r="F118" t="str">
            <v>한우</v>
          </cell>
          <cell r="G118">
            <v>52</v>
          </cell>
          <cell r="H118">
            <v>50</v>
          </cell>
        </row>
        <row r="119">
          <cell r="A119" t="str">
            <v>이종민</v>
          </cell>
          <cell r="B119" t="str">
            <v>양산면</v>
          </cell>
          <cell r="C119" t="str">
            <v>양산면 호탄1길 3, 호탄빌라 나동 202호</v>
          </cell>
          <cell r="D119">
            <v>800324</v>
          </cell>
          <cell r="E119" t="str">
            <v>010-2021-1712</v>
          </cell>
          <cell r="F119" t="str">
            <v>한우</v>
          </cell>
          <cell r="G119">
            <v>66</v>
          </cell>
          <cell r="H119">
            <v>48</v>
          </cell>
        </row>
        <row r="120">
          <cell r="A120" t="str">
            <v>박성용</v>
          </cell>
          <cell r="B120" t="str">
            <v>양산면</v>
          </cell>
          <cell r="C120" t="str">
            <v>양산면 원당2길 12-25</v>
          </cell>
          <cell r="D120">
            <v>570215</v>
          </cell>
          <cell r="E120" t="str">
            <v>010-3101-8603</v>
          </cell>
          <cell r="F120" t="str">
            <v>한우</v>
          </cell>
          <cell r="G120">
            <v>47</v>
          </cell>
          <cell r="H120">
            <v>47</v>
          </cell>
        </row>
        <row r="121">
          <cell r="A121" t="str">
            <v>이진준</v>
          </cell>
          <cell r="B121" t="str">
            <v>양산면</v>
          </cell>
          <cell r="C121" t="str">
            <v>양산면 가곡6길 35</v>
          </cell>
          <cell r="D121">
            <v>570821</v>
          </cell>
          <cell r="E121" t="str">
            <v>010-8730-8835</v>
          </cell>
          <cell r="F121" t="str">
            <v>한우</v>
          </cell>
          <cell r="G121">
            <v>10</v>
          </cell>
          <cell r="H121">
            <v>14</v>
          </cell>
        </row>
        <row r="122">
          <cell r="A122" t="str">
            <v>곽희정</v>
          </cell>
          <cell r="B122" t="str">
            <v>양산면</v>
          </cell>
          <cell r="C122" t="str">
            <v>양산면 호탄길 38-39</v>
          </cell>
          <cell r="D122">
            <v>450406</v>
          </cell>
          <cell r="E122" t="str">
            <v>010-7168-9358</v>
          </cell>
          <cell r="F122" t="str">
            <v>한우</v>
          </cell>
          <cell r="G122">
            <v>500</v>
          </cell>
          <cell r="H122">
            <v>137</v>
          </cell>
        </row>
        <row r="123">
          <cell r="A123" t="str">
            <v>박창하</v>
          </cell>
          <cell r="B123" t="str">
            <v>양산면</v>
          </cell>
          <cell r="C123" t="str">
            <v>양산면 죽산1길 44-2</v>
          </cell>
          <cell r="D123">
            <v>540404</v>
          </cell>
          <cell r="E123" t="str">
            <v>010-9402-8679</v>
          </cell>
          <cell r="F123" t="str">
            <v>한우</v>
          </cell>
          <cell r="G123">
            <v>27</v>
          </cell>
          <cell r="H123">
            <v>27</v>
          </cell>
        </row>
        <row r="124">
          <cell r="A124" t="str">
            <v>고창수</v>
          </cell>
          <cell r="B124" t="str">
            <v>양산면</v>
          </cell>
          <cell r="C124" t="str">
            <v>양산면 죽산1길 56</v>
          </cell>
          <cell r="D124">
            <v>640302</v>
          </cell>
          <cell r="E124" t="str">
            <v>010-5487-3329</v>
          </cell>
          <cell r="F124" t="str">
            <v>한우</v>
          </cell>
          <cell r="G124">
            <v>42</v>
          </cell>
          <cell r="H124">
            <v>48</v>
          </cell>
        </row>
        <row r="125">
          <cell r="A125" t="str">
            <v>최양수</v>
          </cell>
          <cell r="B125" t="str">
            <v>양산면</v>
          </cell>
          <cell r="C125" t="str">
            <v>양산면 금강로 1462</v>
          </cell>
          <cell r="D125">
            <v>600325</v>
          </cell>
          <cell r="E125" t="str">
            <v>010-2700-2546</v>
          </cell>
          <cell r="F125" t="str">
            <v>한우</v>
          </cell>
          <cell r="G125">
            <v>30</v>
          </cell>
          <cell r="H125">
            <v>40</v>
          </cell>
        </row>
        <row r="126">
          <cell r="A126" t="str">
            <v>김진옥</v>
          </cell>
          <cell r="B126" t="str">
            <v>양산면</v>
          </cell>
          <cell r="C126" t="str">
            <v>양산면 호탄1길 3, 호탄빌라 나동 102호</v>
          </cell>
          <cell r="D126">
            <v>700621</v>
          </cell>
          <cell r="E126" t="str">
            <v>010-9427-8577</v>
          </cell>
          <cell r="F126" t="str">
            <v>한우</v>
          </cell>
          <cell r="G126">
            <v>170</v>
          </cell>
          <cell r="H126">
            <v>77</v>
          </cell>
        </row>
        <row r="127">
          <cell r="A127" t="str">
            <v>전재용</v>
          </cell>
          <cell r="B127" t="str">
            <v>양산면</v>
          </cell>
          <cell r="C127" t="str">
            <v>양산면 호탄1길 3, 호탄빌라 가동 202호</v>
          </cell>
          <cell r="D127">
            <v>541117</v>
          </cell>
          <cell r="E127" t="str">
            <v>010-2649-6752</v>
          </cell>
          <cell r="F127" t="str">
            <v>한우</v>
          </cell>
          <cell r="G127">
            <v>300</v>
          </cell>
          <cell r="H127">
            <v>246</v>
          </cell>
        </row>
        <row r="128">
          <cell r="A128" t="str">
            <v>이창호</v>
          </cell>
          <cell r="B128" t="str">
            <v>양산면</v>
          </cell>
          <cell r="C128" t="str">
            <v>양산면 지내원당로 530-7</v>
          </cell>
          <cell r="D128">
            <v>531025</v>
          </cell>
          <cell r="E128" t="str">
            <v>010-5467-8609</v>
          </cell>
          <cell r="F128" t="str">
            <v>한우</v>
          </cell>
          <cell r="G128">
            <v>35</v>
          </cell>
          <cell r="H128">
            <v>25</v>
          </cell>
        </row>
        <row r="129">
          <cell r="A129" t="str">
            <v>이태호(양산)</v>
          </cell>
          <cell r="B129" t="str">
            <v>양산면</v>
          </cell>
          <cell r="C129" t="str">
            <v>양산면 송호로 5</v>
          </cell>
          <cell r="D129">
            <v>570314</v>
          </cell>
          <cell r="E129" t="str">
            <v>010-8733-9129</v>
          </cell>
          <cell r="F129" t="str">
            <v>한우</v>
          </cell>
          <cell r="G129">
            <v>36</v>
          </cell>
          <cell r="H129" t="e">
            <v>#N/A</v>
          </cell>
        </row>
        <row r="130">
          <cell r="A130" t="str">
            <v>백종섭</v>
          </cell>
          <cell r="B130" t="str">
            <v>양산면</v>
          </cell>
          <cell r="C130" t="str">
            <v>양산면 명덕1길 6</v>
          </cell>
          <cell r="D130">
            <v>481122</v>
          </cell>
          <cell r="E130" t="str">
            <v>010-3767-8786</v>
          </cell>
          <cell r="F130" t="str">
            <v>한우</v>
          </cell>
          <cell r="G130">
            <v>220</v>
          </cell>
          <cell r="H130">
            <v>115</v>
          </cell>
        </row>
        <row r="131">
          <cell r="A131" t="str">
            <v>정근영</v>
          </cell>
          <cell r="B131" t="str">
            <v>양산면</v>
          </cell>
          <cell r="C131" t="str">
            <v>양산면 호탄길 38-28</v>
          </cell>
          <cell r="D131">
            <v>720225</v>
          </cell>
          <cell r="E131" t="str">
            <v>010-6561-1739</v>
          </cell>
          <cell r="F131" t="str">
            <v>한우</v>
          </cell>
          <cell r="G131">
            <v>120</v>
          </cell>
          <cell r="H131">
            <v>120</v>
          </cell>
        </row>
        <row r="132">
          <cell r="A132" t="str">
            <v>박노성</v>
          </cell>
          <cell r="B132" t="str">
            <v>심천면</v>
          </cell>
          <cell r="C132" t="str">
            <v>심천면 단전리 196</v>
          </cell>
          <cell r="D132">
            <v>580819</v>
          </cell>
          <cell r="E132" t="str">
            <v>010-4742-6338</v>
          </cell>
          <cell r="F132" t="str">
            <v>한우</v>
          </cell>
          <cell r="G132">
            <v>300</v>
          </cell>
          <cell r="H132">
            <v>351</v>
          </cell>
        </row>
        <row r="133">
          <cell r="A133" t="str">
            <v>이병해</v>
          </cell>
          <cell r="B133" t="str">
            <v>심천면</v>
          </cell>
          <cell r="C133" t="str">
            <v>심천면 날근이길 14</v>
          </cell>
          <cell r="D133" t="str">
            <v>63.1.20</v>
          </cell>
          <cell r="E133" t="str">
            <v>010-5466-7263</v>
          </cell>
          <cell r="F133" t="str">
            <v>한우</v>
          </cell>
          <cell r="G133">
            <v>20</v>
          </cell>
          <cell r="H133">
            <v>20</v>
          </cell>
        </row>
        <row r="134">
          <cell r="A134" t="str">
            <v>김봉현</v>
          </cell>
          <cell r="B134" t="str">
            <v>심천면</v>
          </cell>
          <cell r="C134" t="str">
            <v>심천면 각계리 119</v>
          </cell>
          <cell r="D134">
            <v>610115</v>
          </cell>
          <cell r="E134" t="str">
            <v>010-9401-3626</v>
          </cell>
          <cell r="F134" t="str">
            <v>한우</v>
          </cell>
          <cell r="G134">
            <v>90</v>
          </cell>
          <cell r="H134">
            <v>84</v>
          </cell>
        </row>
        <row r="135">
          <cell r="A135" t="str">
            <v>정갑수</v>
          </cell>
          <cell r="B135" t="str">
            <v>심천면</v>
          </cell>
          <cell r="C135" t="str">
            <v>심천면 전댕이길 41</v>
          </cell>
          <cell r="D135">
            <v>521108</v>
          </cell>
          <cell r="E135" t="str">
            <v>010-3405-7238</v>
          </cell>
          <cell r="F135" t="str">
            <v>한우</v>
          </cell>
          <cell r="G135">
            <v>230</v>
          </cell>
          <cell r="H135">
            <v>239</v>
          </cell>
        </row>
        <row r="136">
          <cell r="A136" t="str">
            <v>박찬용</v>
          </cell>
          <cell r="B136" t="str">
            <v>심천면</v>
          </cell>
          <cell r="C136" t="str">
            <v>심천면 단전1길 11</v>
          </cell>
          <cell r="D136">
            <v>601014</v>
          </cell>
          <cell r="E136" t="str">
            <v>010-4846-9580</v>
          </cell>
          <cell r="F136" t="str">
            <v>한우</v>
          </cell>
          <cell r="G136">
            <v>40</v>
          </cell>
          <cell r="H136">
            <v>37</v>
          </cell>
        </row>
        <row r="137">
          <cell r="A137" t="str">
            <v>김대근</v>
          </cell>
          <cell r="B137" t="str">
            <v>심천면</v>
          </cell>
          <cell r="C137" t="str">
            <v>심천면 단전리 432</v>
          </cell>
          <cell r="D137">
            <v>760215</v>
          </cell>
          <cell r="E137" t="str">
            <v>010-3915-6378</v>
          </cell>
          <cell r="F137" t="str">
            <v>닭</v>
          </cell>
          <cell r="G137">
            <v>70000</v>
          </cell>
          <cell r="H137" t="e">
            <v>#N/A</v>
          </cell>
        </row>
        <row r="138">
          <cell r="A138" t="str">
            <v>이원재</v>
          </cell>
          <cell r="B138" t="str">
            <v>심천면</v>
          </cell>
          <cell r="C138" t="str">
            <v>심천면 고당리 97</v>
          </cell>
          <cell r="D138">
            <v>601113</v>
          </cell>
          <cell r="E138" t="str">
            <v>010-5392-5247</v>
          </cell>
          <cell r="F138" t="str">
            <v>한우</v>
          </cell>
          <cell r="G138">
            <v>31</v>
          </cell>
          <cell r="H138">
            <v>20</v>
          </cell>
        </row>
        <row r="139">
          <cell r="A139" t="str">
            <v>박선용</v>
          </cell>
          <cell r="B139" t="str">
            <v>심천면</v>
          </cell>
          <cell r="C139" t="str">
            <v>심천면 단전리 191-2</v>
          </cell>
          <cell r="D139">
            <v>610507</v>
          </cell>
          <cell r="E139" t="str">
            <v>010-9558-6156</v>
          </cell>
          <cell r="F139" t="str">
            <v>젖소</v>
          </cell>
          <cell r="G139">
            <v>65</v>
          </cell>
          <cell r="H139">
            <v>65</v>
          </cell>
        </row>
        <row r="140">
          <cell r="A140" t="str">
            <v>한병무</v>
          </cell>
          <cell r="B140" t="str">
            <v>심천면</v>
          </cell>
          <cell r="C140" t="str">
            <v>심천면 심천로 89-1</v>
          </cell>
          <cell r="D140">
            <v>570506</v>
          </cell>
          <cell r="E140" t="str">
            <v>010-8845-6458</v>
          </cell>
          <cell r="F140" t="str">
            <v>한우</v>
          </cell>
          <cell r="G140">
            <v>300</v>
          </cell>
          <cell r="H140">
            <v>24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zoomScale="115" zoomScaleNormal="100" zoomScaleSheetLayoutView="115" workbookViewId="0">
      <selection activeCell="P15" sqref="P15"/>
    </sheetView>
  </sheetViews>
  <sheetFormatPr defaultRowHeight="16.5"/>
  <cols>
    <col min="1" max="1" width="5.375" customWidth="1"/>
    <col min="2" max="2" width="7.375" customWidth="1"/>
    <col min="3" max="3" width="15" customWidth="1"/>
    <col min="5" max="5" width="13.875" customWidth="1"/>
    <col min="6" max="6" width="10.125" customWidth="1"/>
    <col min="7" max="7" width="6.75" customWidth="1"/>
    <col min="8" max="8" width="6.875" customWidth="1"/>
    <col min="9" max="9" width="6.5" customWidth="1"/>
    <col min="10" max="10" width="9.125" bestFit="1" customWidth="1"/>
    <col min="11" max="11" width="9.75" bestFit="1" customWidth="1"/>
    <col min="12" max="13" width="9.125" hidden="1" customWidth="1"/>
    <col min="14" max="14" width="9.125" customWidth="1"/>
    <col min="15" max="15" width="9.125" bestFit="1" customWidth="1"/>
    <col min="16" max="16" width="10.5" customWidth="1"/>
  </cols>
  <sheetData>
    <row r="1" spans="1:17" ht="39.75" customHeight="1">
      <c r="A1" s="1380" t="s">
        <v>639</v>
      </c>
      <c r="B1" s="1380"/>
      <c r="C1" s="1380"/>
      <c r="D1" s="1380"/>
      <c r="E1" s="1380"/>
      <c r="F1" s="1380"/>
      <c r="G1" s="1380"/>
      <c r="H1" s="1380"/>
      <c r="I1" s="1380"/>
      <c r="J1" s="1380"/>
      <c r="K1" s="1380"/>
      <c r="L1" s="1380"/>
      <c r="M1" s="1380"/>
      <c r="N1" s="1380"/>
      <c r="O1" s="1380"/>
      <c r="P1" s="1380"/>
    </row>
    <row r="2" spans="1:17" ht="33" customHeight="1">
      <c r="A2" s="1379" t="s">
        <v>0</v>
      </c>
      <c r="B2" s="1379" t="s">
        <v>10</v>
      </c>
      <c r="C2" s="1379"/>
      <c r="D2" s="1379"/>
      <c r="E2" s="1379"/>
      <c r="F2" s="1379"/>
      <c r="G2" s="1378" t="s">
        <v>638</v>
      </c>
      <c r="H2" s="1379"/>
      <c r="I2" s="1379"/>
      <c r="J2" s="1381" t="s">
        <v>5</v>
      </c>
      <c r="K2" s="1381"/>
      <c r="L2" s="1381"/>
      <c r="M2" s="1381"/>
      <c r="N2" s="1381"/>
      <c r="O2" s="1381"/>
      <c r="P2" s="1378" t="s">
        <v>17</v>
      </c>
    </row>
    <row r="3" spans="1:17">
      <c r="A3" s="1379"/>
      <c r="B3" s="1379" t="s">
        <v>8</v>
      </c>
      <c r="C3" s="1379" t="s">
        <v>9</v>
      </c>
      <c r="D3" s="1379" t="s">
        <v>1</v>
      </c>
      <c r="E3" s="1379" t="s">
        <v>2</v>
      </c>
      <c r="F3" s="1378" t="s">
        <v>11</v>
      </c>
      <c r="G3" s="1379" t="s">
        <v>3</v>
      </c>
      <c r="H3" s="1379" t="s">
        <v>6</v>
      </c>
      <c r="I3" s="1381" t="s">
        <v>4</v>
      </c>
      <c r="J3" s="1378" t="s">
        <v>14</v>
      </c>
      <c r="K3" s="1379" t="s">
        <v>7</v>
      </c>
      <c r="L3" s="1379"/>
      <c r="M3" s="1379"/>
      <c r="N3" s="1379"/>
      <c r="O3" s="1379"/>
      <c r="P3" s="1379"/>
    </row>
    <row r="4" spans="1:17" ht="21.75" customHeight="1">
      <c r="A4" s="1379"/>
      <c r="B4" s="1379"/>
      <c r="C4" s="1379"/>
      <c r="D4" s="1379"/>
      <c r="E4" s="1379"/>
      <c r="F4" s="1379"/>
      <c r="G4" s="1379"/>
      <c r="H4" s="1379"/>
      <c r="I4" s="1381"/>
      <c r="J4" s="1379"/>
      <c r="K4" s="5" t="s">
        <v>12</v>
      </c>
      <c r="L4" s="651" t="s">
        <v>310</v>
      </c>
      <c r="M4" s="651" t="s">
        <v>311</v>
      </c>
      <c r="N4" s="1097" t="s">
        <v>569</v>
      </c>
      <c r="O4" s="5" t="s">
        <v>13</v>
      </c>
      <c r="P4" s="1379"/>
    </row>
    <row r="5" spans="1:17" ht="20.100000000000001" customHeight="1">
      <c r="A5" s="6"/>
      <c r="B5" s="1382"/>
      <c r="C5" s="1382"/>
      <c r="D5" s="4"/>
      <c r="E5" s="6"/>
      <c r="F5" s="6"/>
      <c r="G5" s="6">
        <f t="shared" ref="G5:O5" si="0">SUM(G6:G21)</f>
        <v>60</v>
      </c>
      <c r="H5" s="6">
        <f t="shared" si="0"/>
        <v>20</v>
      </c>
      <c r="I5" s="8">
        <f t="shared" si="0"/>
        <v>40</v>
      </c>
      <c r="J5" s="4">
        <f t="shared" si="0"/>
        <v>500</v>
      </c>
      <c r="K5" s="7">
        <f t="shared" si="0"/>
        <v>10000</v>
      </c>
      <c r="L5" s="7">
        <f t="shared" si="0"/>
        <v>1390.0000000000002</v>
      </c>
      <c r="M5" s="7">
        <f t="shared" si="0"/>
        <v>3610</v>
      </c>
      <c r="N5" s="7">
        <f t="shared" si="0"/>
        <v>5000</v>
      </c>
      <c r="O5" s="7">
        <f t="shared" si="0"/>
        <v>5000</v>
      </c>
      <c r="P5" s="10"/>
    </row>
    <row r="6" spans="1:17" s="1" customFormat="1" ht="20.100000000000001" customHeight="1">
      <c r="A6" s="950" t="s">
        <v>324</v>
      </c>
      <c r="B6" s="950" t="s">
        <v>330</v>
      </c>
      <c r="C6" s="951" t="s">
        <v>476</v>
      </c>
      <c r="D6" s="952" t="s">
        <v>477</v>
      </c>
      <c r="E6" s="950" t="s">
        <v>478</v>
      </c>
      <c r="F6" s="953"/>
      <c r="G6" s="950">
        <f>H6+I6</f>
        <v>60</v>
      </c>
      <c r="H6" s="950">
        <v>20</v>
      </c>
      <c r="I6" s="952">
        <v>40</v>
      </c>
      <c r="J6" s="952">
        <v>500</v>
      </c>
      <c r="K6" s="954">
        <f>J6*20</f>
        <v>10000</v>
      </c>
      <c r="L6" s="954">
        <f>K6*0.139</f>
        <v>1390.0000000000002</v>
      </c>
      <c r="M6" s="954">
        <f>K6*0.361</f>
        <v>3610</v>
      </c>
      <c r="N6" s="954">
        <f>SUM(L6:M6)</f>
        <v>5000</v>
      </c>
      <c r="O6" s="954">
        <f>K6*0.5</f>
        <v>5000</v>
      </c>
      <c r="P6" s="950"/>
    </row>
    <row r="7" spans="1:17" s="1" customFormat="1" ht="20.100000000000001" customHeight="1">
      <c r="A7" s="635"/>
      <c r="B7" s="635"/>
      <c r="C7" s="636"/>
      <c r="D7" s="635"/>
      <c r="E7" s="635"/>
      <c r="F7" s="640"/>
      <c r="G7" s="635">
        <f>H7+I7</f>
        <v>0</v>
      </c>
      <c r="H7" s="635"/>
      <c r="I7" s="608"/>
      <c r="J7" s="637"/>
      <c r="K7" s="639">
        <f t="shared" ref="K7:K21" si="1">J7*20</f>
        <v>0</v>
      </c>
      <c r="L7" s="639">
        <f t="shared" ref="L7:L21" si="2">K7*0.139</f>
        <v>0</v>
      </c>
      <c r="M7" s="639">
        <f t="shared" ref="M7:M21" si="3">K7*0.361</f>
        <v>0</v>
      </c>
      <c r="N7" s="954">
        <f t="shared" ref="N7:N21" si="4">SUM(L7:M7)</f>
        <v>0</v>
      </c>
      <c r="O7" s="639">
        <f t="shared" ref="O7:O21" si="5">K7*0.5</f>
        <v>0</v>
      </c>
      <c r="P7" s="635"/>
      <c r="Q7" s="2"/>
    </row>
    <row r="8" spans="1:17" s="1" customFormat="1" ht="20.100000000000001" customHeight="1">
      <c r="A8" s="635"/>
      <c r="B8" s="635"/>
      <c r="C8" s="636"/>
      <c r="D8" s="635"/>
      <c r="E8" s="635"/>
      <c r="F8" s="640"/>
      <c r="G8" s="635">
        <f t="shared" ref="G8:G21" si="6">H8+I8</f>
        <v>0</v>
      </c>
      <c r="H8" s="635"/>
      <c r="I8" s="608"/>
      <c r="J8" s="637"/>
      <c r="K8" s="639">
        <f t="shared" si="1"/>
        <v>0</v>
      </c>
      <c r="L8" s="639">
        <f t="shared" si="2"/>
        <v>0</v>
      </c>
      <c r="M8" s="639">
        <f t="shared" si="3"/>
        <v>0</v>
      </c>
      <c r="N8" s="954">
        <f t="shared" si="4"/>
        <v>0</v>
      </c>
      <c r="O8" s="639">
        <f t="shared" si="5"/>
        <v>0</v>
      </c>
      <c r="P8" s="635"/>
      <c r="Q8" s="2"/>
    </row>
    <row r="9" spans="1:17" s="1" customFormat="1" ht="20.100000000000001" customHeight="1">
      <c r="A9" s="635"/>
      <c r="B9" s="635"/>
      <c r="C9" s="636"/>
      <c r="D9" s="637"/>
      <c r="E9" s="635"/>
      <c r="F9" s="640"/>
      <c r="G9" s="635">
        <f t="shared" si="6"/>
        <v>0</v>
      </c>
      <c r="H9" s="635"/>
      <c r="I9" s="637"/>
      <c r="J9" s="637"/>
      <c r="K9" s="639">
        <f t="shared" si="1"/>
        <v>0</v>
      </c>
      <c r="L9" s="639">
        <f t="shared" si="2"/>
        <v>0</v>
      </c>
      <c r="M9" s="639">
        <f t="shared" si="3"/>
        <v>0</v>
      </c>
      <c r="N9" s="954">
        <f t="shared" si="4"/>
        <v>0</v>
      </c>
      <c r="O9" s="639">
        <f t="shared" si="5"/>
        <v>0</v>
      </c>
      <c r="P9" s="635"/>
      <c r="Q9" s="2"/>
    </row>
    <row r="10" spans="1:17" s="2" customFormat="1" ht="20.100000000000001" customHeight="1">
      <c r="A10" s="635"/>
      <c r="B10" s="635"/>
      <c r="C10" s="636"/>
      <c r="D10" s="635"/>
      <c r="E10" s="635"/>
      <c r="F10" s="640"/>
      <c r="G10" s="635">
        <f t="shared" si="6"/>
        <v>0</v>
      </c>
      <c r="H10" s="635"/>
      <c r="I10" s="608"/>
      <c r="J10" s="637"/>
      <c r="K10" s="639">
        <f t="shared" si="1"/>
        <v>0</v>
      </c>
      <c r="L10" s="639">
        <f t="shared" si="2"/>
        <v>0</v>
      </c>
      <c r="M10" s="639">
        <f t="shared" si="3"/>
        <v>0</v>
      </c>
      <c r="N10" s="954">
        <f t="shared" si="4"/>
        <v>0</v>
      </c>
      <c r="O10" s="639">
        <f t="shared" si="5"/>
        <v>0</v>
      </c>
      <c r="P10" s="635"/>
    </row>
    <row r="11" spans="1:17" s="2" customFormat="1" ht="20.100000000000001" customHeight="1">
      <c r="A11" s="635"/>
      <c r="B11" s="635"/>
      <c r="C11" s="636"/>
      <c r="D11" s="635"/>
      <c r="E11" s="635"/>
      <c r="F11" s="640"/>
      <c r="G11" s="635">
        <f t="shared" si="6"/>
        <v>0</v>
      </c>
      <c r="H11" s="635"/>
      <c r="I11" s="608"/>
      <c r="J11" s="637"/>
      <c r="K11" s="639">
        <f t="shared" si="1"/>
        <v>0</v>
      </c>
      <c r="L11" s="639">
        <f t="shared" si="2"/>
        <v>0</v>
      </c>
      <c r="M11" s="639">
        <f t="shared" si="3"/>
        <v>0</v>
      </c>
      <c r="N11" s="954">
        <f t="shared" si="4"/>
        <v>0</v>
      </c>
      <c r="O11" s="639">
        <f t="shared" si="5"/>
        <v>0</v>
      </c>
      <c r="P11" s="635"/>
    </row>
    <row r="12" spans="1:17" s="2" customFormat="1" ht="20.100000000000001" customHeight="1">
      <c r="A12" s="635"/>
      <c r="B12" s="635"/>
      <c r="C12" s="636"/>
      <c r="D12" s="637"/>
      <c r="E12" s="635"/>
      <c r="F12" s="638"/>
      <c r="G12" s="635">
        <f t="shared" si="6"/>
        <v>0</v>
      </c>
      <c r="H12" s="635"/>
      <c r="I12" s="637"/>
      <c r="J12" s="637"/>
      <c r="K12" s="639">
        <f t="shared" si="1"/>
        <v>0</v>
      </c>
      <c r="L12" s="639">
        <f t="shared" si="2"/>
        <v>0</v>
      </c>
      <c r="M12" s="639">
        <f t="shared" si="3"/>
        <v>0</v>
      </c>
      <c r="N12" s="954">
        <f t="shared" si="4"/>
        <v>0</v>
      </c>
      <c r="O12" s="639">
        <f t="shared" si="5"/>
        <v>0</v>
      </c>
      <c r="P12" s="635"/>
    </row>
    <row r="13" spans="1:17" s="2" customFormat="1" ht="20.100000000000001" customHeight="1">
      <c r="A13" s="635"/>
      <c r="B13" s="635"/>
      <c r="C13" s="636"/>
      <c r="D13" s="637"/>
      <c r="E13" s="635"/>
      <c r="F13" s="641"/>
      <c r="G13" s="635">
        <f t="shared" si="6"/>
        <v>0</v>
      </c>
      <c r="H13" s="635"/>
      <c r="I13" s="637"/>
      <c r="J13" s="637"/>
      <c r="K13" s="639">
        <f t="shared" si="1"/>
        <v>0</v>
      </c>
      <c r="L13" s="639">
        <f t="shared" si="2"/>
        <v>0</v>
      </c>
      <c r="M13" s="639">
        <f t="shared" si="3"/>
        <v>0</v>
      </c>
      <c r="N13" s="954">
        <f t="shared" si="4"/>
        <v>0</v>
      </c>
      <c r="O13" s="639">
        <f t="shared" si="5"/>
        <v>0</v>
      </c>
      <c r="P13" s="635"/>
    </row>
    <row r="14" spans="1:17" s="1" customFormat="1" ht="20.100000000000001" customHeight="1">
      <c r="A14" s="635"/>
      <c r="B14" s="635"/>
      <c r="C14" s="636"/>
      <c r="D14" s="637"/>
      <c r="E14" s="635"/>
      <c r="F14" s="641"/>
      <c r="G14" s="635">
        <f t="shared" si="6"/>
        <v>0</v>
      </c>
      <c r="H14" s="635"/>
      <c r="I14" s="637"/>
      <c r="J14" s="637"/>
      <c r="K14" s="639">
        <f t="shared" si="1"/>
        <v>0</v>
      </c>
      <c r="L14" s="639">
        <f t="shared" si="2"/>
        <v>0</v>
      </c>
      <c r="M14" s="639">
        <f t="shared" si="3"/>
        <v>0</v>
      </c>
      <c r="N14" s="954">
        <f t="shared" si="4"/>
        <v>0</v>
      </c>
      <c r="O14" s="639">
        <f t="shared" si="5"/>
        <v>0</v>
      </c>
      <c r="P14" s="635"/>
      <c r="Q14" s="2"/>
    </row>
    <row r="15" spans="1:17" s="1" customFormat="1" ht="20.100000000000001" customHeight="1">
      <c r="A15" s="635"/>
      <c r="B15" s="635"/>
      <c r="C15" s="636"/>
      <c r="D15" s="637"/>
      <c r="E15" s="635"/>
      <c r="F15" s="640"/>
      <c r="G15" s="635">
        <f t="shared" si="6"/>
        <v>0</v>
      </c>
      <c r="H15" s="635"/>
      <c r="I15" s="637"/>
      <c r="J15" s="637"/>
      <c r="K15" s="639">
        <f t="shared" si="1"/>
        <v>0</v>
      </c>
      <c r="L15" s="639">
        <f t="shared" si="2"/>
        <v>0</v>
      </c>
      <c r="M15" s="639">
        <f t="shared" si="3"/>
        <v>0</v>
      </c>
      <c r="N15" s="954">
        <f t="shared" si="4"/>
        <v>0</v>
      </c>
      <c r="O15" s="639">
        <f t="shared" si="5"/>
        <v>0</v>
      </c>
      <c r="P15" s="635"/>
      <c r="Q15" s="2"/>
    </row>
    <row r="16" spans="1:17" s="1" customFormat="1" ht="20.100000000000001" customHeight="1">
      <c r="A16" s="635"/>
      <c r="B16" s="635"/>
      <c r="C16" s="636"/>
      <c r="D16" s="635"/>
      <c r="E16" s="635"/>
      <c r="F16" s="642"/>
      <c r="G16" s="635">
        <f t="shared" si="6"/>
        <v>0</v>
      </c>
      <c r="H16" s="635"/>
      <c r="I16" s="608"/>
      <c r="J16" s="637"/>
      <c r="K16" s="639">
        <f t="shared" si="1"/>
        <v>0</v>
      </c>
      <c r="L16" s="639">
        <f t="shared" si="2"/>
        <v>0</v>
      </c>
      <c r="M16" s="639">
        <f t="shared" si="3"/>
        <v>0</v>
      </c>
      <c r="N16" s="954">
        <f t="shared" si="4"/>
        <v>0</v>
      </c>
      <c r="O16" s="639">
        <f t="shared" si="5"/>
        <v>0</v>
      </c>
      <c r="P16" s="635"/>
      <c r="Q16" s="2"/>
    </row>
    <row r="17" spans="1:17" s="1" customFormat="1" ht="20.100000000000001" customHeight="1">
      <c r="A17" s="635"/>
      <c r="B17" s="635"/>
      <c r="C17" s="636"/>
      <c r="D17" s="637"/>
      <c r="E17" s="635"/>
      <c r="F17" s="642"/>
      <c r="G17" s="635">
        <f t="shared" si="6"/>
        <v>0</v>
      </c>
      <c r="H17" s="635"/>
      <c r="I17" s="637"/>
      <c r="J17" s="637"/>
      <c r="K17" s="639">
        <f t="shared" si="1"/>
        <v>0</v>
      </c>
      <c r="L17" s="639">
        <f t="shared" si="2"/>
        <v>0</v>
      </c>
      <c r="M17" s="639">
        <f t="shared" si="3"/>
        <v>0</v>
      </c>
      <c r="N17" s="954">
        <f t="shared" si="4"/>
        <v>0</v>
      </c>
      <c r="O17" s="639">
        <f t="shared" si="5"/>
        <v>0</v>
      </c>
      <c r="P17" s="635"/>
      <c r="Q17" s="2"/>
    </row>
    <row r="18" spans="1:17" s="2" customFormat="1" ht="20.100000000000001" customHeight="1">
      <c r="A18" s="635"/>
      <c r="B18" s="635"/>
      <c r="C18" s="636"/>
      <c r="D18" s="637"/>
      <c r="E18" s="635"/>
      <c r="F18" s="643"/>
      <c r="G18" s="635">
        <f t="shared" si="6"/>
        <v>0</v>
      </c>
      <c r="H18" s="635"/>
      <c r="I18" s="637"/>
      <c r="J18" s="637"/>
      <c r="K18" s="639">
        <f t="shared" si="1"/>
        <v>0</v>
      </c>
      <c r="L18" s="639">
        <f t="shared" si="2"/>
        <v>0</v>
      </c>
      <c r="M18" s="639">
        <f t="shared" si="3"/>
        <v>0</v>
      </c>
      <c r="N18" s="954">
        <f t="shared" si="4"/>
        <v>0</v>
      </c>
      <c r="O18" s="639">
        <f t="shared" si="5"/>
        <v>0</v>
      </c>
      <c r="P18" s="635"/>
    </row>
    <row r="19" spans="1:17" s="2" customFormat="1" ht="20.100000000000001" customHeight="1">
      <c r="A19" s="635"/>
      <c r="B19" s="635"/>
      <c r="C19" s="636"/>
      <c r="D19" s="637"/>
      <c r="E19" s="635"/>
      <c r="F19" s="644"/>
      <c r="G19" s="635">
        <f t="shared" si="6"/>
        <v>0</v>
      </c>
      <c r="H19" s="635"/>
      <c r="I19" s="637"/>
      <c r="J19" s="637"/>
      <c r="K19" s="639">
        <f t="shared" si="1"/>
        <v>0</v>
      </c>
      <c r="L19" s="639">
        <f t="shared" si="2"/>
        <v>0</v>
      </c>
      <c r="M19" s="639">
        <f t="shared" si="3"/>
        <v>0</v>
      </c>
      <c r="N19" s="954">
        <f t="shared" si="4"/>
        <v>0</v>
      </c>
      <c r="O19" s="639">
        <f t="shared" si="5"/>
        <v>0</v>
      </c>
      <c r="P19" s="635"/>
    </row>
    <row r="20" spans="1:17" s="2" customFormat="1" ht="20.100000000000001" customHeight="1">
      <c r="A20" s="635"/>
      <c r="B20" s="635"/>
      <c r="C20" s="636"/>
      <c r="D20" s="635"/>
      <c r="E20" s="635"/>
      <c r="F20" s="642"/>
      <c r="G20" s="635">
        <f t="shared" si="6"/>
        <v>0</v>
      </c>
      <c r="H20" s="635"/>
      <c r="I20" s="608"/>
      <c r="J20" s="637"/>
      <c r="K20" s="639">
        <f t="shared" si="1"/>
        <v>0</v>
      </c>
      <c r="L20" s="639">
        <f t="shared" si="2"/>
        <v>0</v>
      </c>
      <c r="M20" s="639">
        <f t="shared" si="3"/>
        <v>0</v>
      </c>
      <c r="N20" s="954">
        <f t="shared" si="4"/>
        <v>0</v>
      </c>
      <c r="O20" s="639">
        <f t="shared" si="5"/>
        <v>0</v>
      </c>
      <c r="P20" s="635"/>
    </row>
    <row r="21" spans="1:17" s="2" customFormat="1" ht="20.100000000000001" customHeight="1">
      <c r="A21" s="635"/>
      <c r="B21" s="635"/>
      <c r="C21" s="636"/>
      <c r="D21" s="637"/>
      <c r="E21" s="635"/>
      <c r="F21" s="642"/>
      <c r="G21" s="635">
        <f t="shared" si="6"/>
        <v>0</v>
      </c>
      <c r="H21" s="635"/>
      <c r="I21" s="637"/>
      <c r="J21" s="637"/>
      <c r="K21" s="639">
        <f t="shared" si="1"/>
        <v>0</v>
      </c>
      <c r="L21" s="639">
        <f t="shared" si="2"/>
        <v>0</v>
      </c>
      <c r="M21" s="639">
        <f t="shared" si="3"/>
        <v>0</v>
      </c>
      <c r="N21" s="954">
        <f t="shared" si="4"/>
        <v>0</v>
      </c>
      <c r="O21" s="639">
        <f t="shared" si="5"/>
        <v>0</v>
      </c>
      <c r="P21" s="635"/>
    </row>
    <row r="22" spans="1:17">
      <c r="B22" s="1385" t="s">
        <v>456</v>
      </c>
      <c r="C22" s="1385"/>
      <c r="D22" s="1383" t="s">
        <v>570</v>
      </c>
      <c r="E22" s="1383"/>
      <c r="F22" s="1383"/>
      <c r="G22" s="1383"/>
      <c r="H22" s="1383"/>
      <c r="I22" s="1383"/>
      <c r="J22" s="1383"/>
      <c r="K22" s="1383"/>
      <c r="L22" s="1383"/>
      <c r="M22" s="1383"/>
      <c r="N22" s="1095"/>
    </row>
    <row r="23" spans="1:17">
      <c r="D23" s="1383" t="s">
        <v>15</v>
      </c>
      <c r="E23" s="1383"/>
      <c r="F23" s="1383"/>
      <c r="G23" s="1383"/>
      <c r="H23" s="1383"/>
      <c r="I23" s="1383"/>
      <c r="J23" s="1383"/>
      <c r="K23" s="1383"/>
      <c r="L23" s="1383"/>
      <c r="M23" s="1383"/>
      <c r="N23" s="1095"/>
    </row>
    <row r="25" spans="1:17">
      <c r="D25" s="1383"/>
      <c r="E25" s="1383"/>
      <c r="F25" s="1383"/>
      <c r="G25" s="1383"/>
      <c r="H25" s="1383"/>
      <c r="I25" s="1383"/>
      <c r="J25" s="1383"/>
      <c r="K25" s="1383"/>
      <c r="L25" s="1383"/>
      <c r="M25" s="1383"/>
      <c r="N25" s="1095"/>
    </row>
    <row r="26" spans="1:17">
      <c r="D26" s="1384"/>
      <c r="E26" s="1384"/>
      <c r="F26" s="1384"/>
      <c r="G26" s="1384"/>
      <c r="H26" s="1384"/>
      <c r="I26" s="1384"/>
      <c r="J26" s="1384"/>
      <c r="K26" s="1384"/>
      <c r="L26" s="1384"/>
      <c r="M26" s="1384"/>
      <c r="N26" s="1096"/>
    </row>
  </sheetData>
  <mergeCells count="22">
    <mergeCell ref="D25:M25"/>
    <mergeCell ref="D26:M26"/>
    <mergeCell ref="B22:C22"/>
    <mergeCell ref="D22:M22"/>
    <mergeCell ref="D23:M23"/>
    <mergeCell ref="B5:C5"/>
    <mergeCell ref="F3:F4"/>
    <mergeCell ref="C3:C4"/>
    <mergeCell ref="D3:D4"/>
    <mergeCell ref="E3:E4"/>
    <mergeCell ref="B3:B4"/>
    <mergeCell ref="P2:P4"/>
    <mergeCell ref="A1:P1"/>
    <mergeCell ref="G2:I2"/>
    <mergeCell ref="J2:O2"/>
    <mergeCell ref="B2:F2"/>
    <mergeCell ref="A2:A4"/>
    <mergeCell ref="G3:G4"/>
    <mergeCell ref="H3:H4"/>
    <mergeCell ref="K3:O3"/>
    <mergeCell ref="J3:J4"/>
    <mergeCell ref="I3:I4"/>
  </mergeCells>
  <phoneticPr fontId="1" type="noConversion"/>
  <printOptions horizontalCentered="1" verticalCentered="1"/>
  <pageMargins left="0.59055118110236227" right="0.19685039370078741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="85" zoomScaleNormal="85" workbookViewId="0">
      <selection activeCell="C24" sqref="C24"/>
    </sheetView>
  </sheetViews>
  <sheetFormatPr defaultRowHeight="16.5"/>
  <cols>
    <col min="1" max="1" width="5.375" style="45" customWidth="1"/>
    <col min="2" max="2" width="6.125" style="45" customWidth="1"/>
    <col min="3" max="3" width="14.5" style="45" customWidth="1"/>
    <col min="4" max="4" width="8.75" style="45" customWidth="1"/>
    <col min="5" max="5" width="10.75" style="45" customWidth="1"/>
    <col min="6" max="6" width="18.875" style="45" customWidth="1"/>
    <col min="7" max="7" width="15.625" style="48" customWidth="1"/>
    <col min="8" max="9" width="15.625" style="48" hidden="1" customWidth="1"/>
    <col min="10" max="11" width="15.625" style="48" customWidth="1"/>
    <col min="12" max="12" width="15.125" style="45" customWidth="1"/>
    <col min="13" max="16384" width="9" style="45"/>
  </cols>
  <sheetData>
    <row r="1" spans="1:12" ht="49.5" customHeight="1">
      <c r="A1" s="1491" t="s">
        <v>657</v>
      </c>
      <c r="B1" s="1491"/>
      <c r="C1" s="1491"/>
      <c r="D1" s="1491"/>
      <c r="E1" s="1491"/>
      <c r="F1" s="1491"/>
      <c r="G1" s="1491"/>
      <c r="H1" s="1491"/>
      <c r="I1" s="1491"/>
      <c r="J1" s="1491"/>
      <c r="K1" s="1491"/>
      <c r="L1" s="1491"/>
    </row>
    <row r="2" spans="1:12" ht="17.25" thickBot="1"/>
    <row r="3" spans="1:12" ht="21.75" customHeight="1">
      <c r="A3" s="1498" t="s">
        <v>325</v>
      </c>
      <c r="B3" s="1395" t="s">
        <v>23</v>
      </c>
      <c r="C3" s="1395" t="s">
        <v>24</v>
      </c>
      <c r="D3" s="1395"/>
      <c r="E3" s="1395"/>
      <c r="F3" s="1500" t="s">
        <v>54</v>
      </c>
      <c r="G3" s="1500"/>
      <c r="H3" s="1500"/>
      <c r="I3" s="1500"/>
      <c r="J3" s="1500"/>
      <c r="K3" s="1500"/>
      <c r="L3" s="1492" t="s">
        <v>18</v>
      </c>
    </row>
    <row r="4" spans="1:12" s="75" customFormat="1" ht="21.75" customHeight="1">
      <c r="A4" s="1499"/>
      <c r="B4" s="1450"/>
      <c r="C4" s="1450"/>
      <c r="D4" s="1450"/>
      <c r="E4" s="1450"/>
      <c r="F4" s="1494" t="s">
        <v>70</v>
      </c>
      <c r="G4" s="1495" t="s">
        <v>320</v>
      </c>
      <c r="H4" s="1495"/>
      <c r="I4" s="1495"/>
      <c r="J4" s="1495"/>
      <c r="K4" s="1495"/>
      <c r="L4" s="1493"/>
    </row>
    <row r="5" spans="1:12" s="75" customFormat="1" ht="31.5" customHeight="1">
      <c r="A5" s="1499"/>
      <c r="B5" s="1450"/>
      <c r="C5" s="1100" t="s">
        <v>30</v>
      </c>
      <c r="D5" s="1100" t="s">
        <v>58</v>
      </c>
      <c r="E5" s="1100" t="s">
        <v>34</v>
      </c>
      <c r="F5" s="1494"/>
      <c r="G5" s="753" t="s">
        <v>588</v>
      </c>
      <c r="H5" s="753" t="s">
        <v>589</v>
      </c>
      <c r="I5" s="753" t="s">
        <v>590</v>
      </c>
      <c r="J5" s="753" t="s">
        <v>572</v>
      </c>
      <c r="K5" s="753" t="s">
        <v>591</v>
      </c>
      <c r="L5" s="1493"/>
    </row>
    <row r="6" spans="1:12" s="75" customFormat="1" ht="32.25" customHeight="1" thickBot="1">
      <c r="A6" s="1496" t="s">
        <v>35</v>
      </c>
      <c r="B6" s="1497"/>
      <c r="C6" s="1104" t="s">
        <v>71</v>
      </c>
      <c r="D6" s="1104"/>
      <c r="E6" s="1104"/>
      <c r="F6" s="1104"/>
      <c r="G6" s="133">
        <f t="shared" ref="G6:K6" si="0">SUM(G7:G13)</f>
        <v>5500000</v>
      </c>
      <c r="H6" s="133">
        <f t="shared" si="0"/>
        <v>756250.00000000012</v>
      </c>
      <c r="I6" s="133">
        <f t="shared" si="0"/>
        <v>1993750</v>
      </c>
      <c r="J6" s="133">
        <f t="shared" si="0"/>
        <v>2750000</v>
      </c>
      <c r="K6" s="133">
        <f t="shared" si="0"/>
        <v>2750000</v>
      </c>
      <c r="L6" s="134"/>
    </row>
    <row r="7" spans="1:12" s="84" customFormat="1" ht="30" customHeight="1" thickTop="1">
      <c r="A7" s="760" t="s">
        <v>324</v>
      </c>
      <c r="B7" s="754" t="s">
        <v>322</v>
      </c>
      <c r="C7" s="755" t="s">
        <v>368</v>
      </c>
      <c r="D7" s="756" t="s">
        <v>485</v>
      </c>
      <c r="E7" s="754" t="s">
        <v>371</v>
      </c>
      <c r="F7" s="757" t="s">
        <v>323</v>
      </c>
      <c r="G7" s="758">
        <v>5500000</v>
      </c>
      <c r="H7" s="758">
        <f>G7*0.1375</f>
        <v>756250.00000000012</v>
      </c>
      <c r="I7" s="758">
        <f>G7*0.3625</f>
        <v>1993750</v>
      </c>
      <c r="J7" s="758">
        <f>SUM(H7:I7)</f>
        <v>2750000</v>
      </c>
      <c r="K7" s="758">
        <f>G7*0.5</f>
        <v>2750000</v>
      </c>
      <c r="L7" s="759"/>
    </row>
    <row r="8" spans="1:12" s="84" customFormat="1" ht="30" customHeight="1">
      <c r="A8" s="85"/>
      <c r="B8" s="86"/>
      <c r="C8" s="87"/>
      <c r="D8" s="1100"/>
      <c r="E8" s="86"/>
      <c r="F8" s="89"/>
      <c r="G8" s="90"/>
      <c r="H8" s="1164">
        <f t="shared" ref="H8:H13" si="1">G8*0.1375</f>
        <v>0</v>
      </c>
      <c r="I8" s="1164">
        <f t="shared" ref="I8:I13" si="2">G8*0.3625</f>
        <v>0</v>
      </c>
      <c r="J8" s="1164">
        <f t="shared" ref="J8:J13" si="3">SUM(H8:I8)</f>
        <v>0</v>
      </c>
      <c r="K8" s="1164">
        <f t="shared" ref="K8:K13" si="4">G8*0.5</f>
        <v>0</v>
      </c>
      <c r="L8" s="752"/>
    </row>
    <row r="9" spans="1:12" s="84" customFormat="1" ht="30" customHeight="1">
      <c r="A9" s="85"/>
      <c r="B9" s="86"/>
      <c r="C9" s="87"/>
      <c r="D9" s="1100"/>
      <c r="E9" s="86"/>
      <c r="F9" s="89"/>
      <c r="G9" s="90"/>
      <c r="H9" s="1164">
        <f t="shared" si="1"/>
        <v>0</v>
      </c>
      <c r="I9" s="1164">
        <f t="shared" si="2"/>
        <v>0</v>
      </c>
      <c r="J9" s="1164">
        <f t="shared" si="3"/>
        <v>0</v>
      </c>
      <c r="K9" s="1164">
        <f t="shared" si="4"/>
        <v>0</v>
      </c>
      <c r="L9" s="752"/>
    </row>
    <row r="10" spans="1:12" s="84" customFormat="1" ht="30" customHeight="1">
      <c r="A10" s="85"/>
      <c r="B10" s="86"/>
      <c r="C10" s="87"/>
      <c r="D10" s="1100"/>
      <c r="E10" s="86"/>
      <c r="F10" s="89"/>
      <c r="G10" s="90"/>
      <c r="H10" s="1164">
        <f t="shared" si="1"/>
        <v>0</v>
      </c>
      <c r="I10" s="1164">
        <f t="shared" si="2"/>
        <v>0</v>
      </c>
      <c r="J10" s="1164">
        <f t="shared" si="3"/>
        <v>0</v>
      </c>
      <c r="K10" s="1164">
        <f t="shared" si="4"/>
        <v>0</v>
      </c>
      <c r="L10" s="752"/>
    </row>
    <row r="11" spans="1:12" s="84" customFormat="1" ht="30" customHeight="1">
      <c r="A11" s="85"/>
      <c r="B11" s="86"/>
      <c r="C11" s="87"/>
      <c r="D11" s="1100"/>
      <c r="E11" s="86"/>
      <c r="F11" s="89"/>
      <c r="G11" s="90"/>
      <c r="H11" s="1164">
        <f t="shared" si="1"/>
        <v>0</v>
      </c>
      <c r="I11" s="1164">
        <f t="shared" si="2"/>
        <v>0</v>
      </c>
      <c r="J11" s="1164">
        <f t="shared" si="3"/>
        <v>0</v>
      </c>
      <c r="K11" s="1164">
        <f t="shared" si="4"/>
        <v>0</v>
      </c>
      <c r="L11" s="752"/>
    </row>
    <row r="12" spans="1:12" s="84" customFormat="1" ht="30" customHeight="1">
      <c r="A12" s="85"/>
      <c r="B12" s="86"/>
      <c r="C12" s="87"/>
      <c r="D12" s="1100"/>
      <c r="E12" s="86"/>
      <c r="F12" s="89"/>
      <c r="G12" s="90"/>
      <c r="H12" s="1164">
        <f t="shared" si="1"/>
        <v>0</v>
      </c>
      <c r="I12" s="1164">
        <f t="shared" si="2"/>
        <v>0</v>
      </c>
      <c r="J12" s="1164">
        <f t="shared" si="3"/>
        <v>0</v>
      </c>
      <c r="K12" s="1164">
        <f t="shared" si="4"/>
        <v>0</v>
      </c>
      <c r="L12" s="752"/>
    </row>
    <row r="13" spans="1:12" s="84" customFormat="1" ht="30" customHeight="1" thickBot="1">
      <c r="A13" s="630"/>
      <c r="B13" s="135"/>
      <c r="C13" s="631"/>
      <c r="D13" s="135"/>
      <c r="E13" s="135"/>
      <c r="F13" s="135"/>
      <c r="G13" s="136"/>
      <c r="H13" s="1165">
        <f t="shared" si="1"/>
        <v>0</v>
      </c>
      <c r="I13" s="1165">
        <f t="shared" si="2"/>
        <v>0</v>
      </c>
      <c r="J13" s="1165">
        <f t="shared" si="3"/>
        <v>0</v>
      </c>
      <c r="K13" s="1165">
        <f t="shared" si="4"/>
        <v>0</v>
      </c>
      <c r="L13" s="751"/>
    </row>
    <row r="15" spans="1:12" s="138" customFormat="1" ht="20.25">
      <c r="B15" s="139" t="s">
        <v>60</v>
      </c>
      <c r="C15" s="140" t="s">
        <v>72</v>
      </c>
      <c r="D15" s="138" t="s">
        <v>326</v>
      </c>
      <c r="G15" s="141"/>
      <c r="H15" s="141"/>
      <c r="I15" s="141"/>
      <c r="J15" s="141"/>
      <c r="K15" s="141"/>
    </row>
    <row r="16" spans="1:12" s="138" customFormat="1" ht="20.25">
      <c r="G16" s="141"/>
      <c r="H16" s="141"/>
      <c r="I16" s="141"/>
      <c r="J16" s="141"/>
      <c r="K16" s="141"/>
    </row>
    <row r="17" spans="6:11" s="102" customFormat="1" ht="17.25">
      <c r="F17" s="103"/>
      <c r="G17" s="103"/>
      <c r="H17" s="103"/>
      <c r="I17" s="103"/>
      <c r="J17" s="103"/>
      <c r="K17" s="103"/>
    </row>
    <row r="18" spans="6:11">
      <c r="F18" s="101"/>
    </row>
    <row r="19" spans="6:11">
      <c r="F19" s="101"/>
    </row>
    <row r="20" spans="6:11">
      <c r="F20" s="101"/>
    </row>
    <row r="21" spans="6:11">
      <c r="F21" s="105"/>
    </row>
  </sheetData>
  <mergeCells count="9">
    <mergeCell ref="A1:L1"/>
    <mergeCell ref="L3:L5"/>
    <mergeCell ref="F4:F5"/>
    <mergeCell ref="G4:K4"/>
    <mergeCell ref="A6:B6"/>
    <mergeCell ref="A3:A5"/>
    <mergeCell ref="B3:B5"/>
    <mergeCell ref="C3:E4"/>
    <mergeCell ref="F3:K3"/>
  </mergeCells>
  <phoneticPr fontId="1" type="noConversion"/>
  <pageMargins left="0.38" right="0.19685039370078741" top="0.74803149606299213" bottom="0.74803149606299213" header="0.31496062992125984" footer="0.31496062992125984"/>
  <pageSetup paperSize="9" scale="9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C24" sqref="C24"/>
    </sheetView>
  </sheetViews>
  <sheetFormatPr defaultRowHeight="16.5"/>
  <cols>
    <col min="1" max="1" width="5.125" customWidth="1"/>
    <col min="2" max="2" width="7.375" bestFit="1" customWidth="1"/>
    <col min="3" max="3" width="16.5" customWidth="1"/>
    <col min="4" max="4" width="7.125" bestFit="1" customWidth="1"/>
    <col min="5" max="5" width="10" customWidth="1"/>
    <col min="6" max="6" width="16.375" customWidth="1"/>
    <col min="7" max="7" width="9.5" customWidth="1"/>
    <col min="8" max="8" width="8.625" customWidth="1"/>
    <col min="9" max="9" width="9.25" customWidth="1"/>
    <col min="10" max="12" width="9.25" hidden="1" customWidth="1"/>
  </cols>
  <sheetData>
    <row r="1" spans="1:13" ht="39">
      <c r="A1" s="1504" t="s">
        <v>656</v>
      </c>
      <c r="B1" s="1504"/>
      <c r="C1" s="1504"/>
      <c r="D1" s="1504"/>
      <c r="E1" s="1504"/>
      <c r="F1" s="1504"/>
      <c r="G1" s="1504"/>
      <c r="H1" s="1504"/>
      <c r="I1" s="1504"/>
      <c r="J1" s="1504"/>
      <c r="K1" s="1504"/>
      <c r="L1" s="1504"/>
      <c r="M1" s="1504"/>
    </row>
    <row r="2" spans="1:13" ht="17.25" thickBot="1">
      <c r="A2" s="142"/>
      <c r="B2" s="142"/>
      <c r="C2" s="142"/>
      <c r="D2" s="142"/>
      <c r="E2" s="142"/>
      <c r="F2" s="142"/>
    </row>
    <row r="3" spans="1:13" ht="22.5" customHeight="1">
      <c r="A3" s="1505" t="s">
        <v>0</v>
      </c>
      <c r="B3" s="1507" t="s">
        <v>73</v>
      </c>
      <c r="C3" s="1507" t="s">
        <v>74</v>
      </c>
      <c r="D3" s="1507"/>
      <c r="E3" s="1507"/>
      <c r="F3" s="1507"/>
      <c r="G3" s="1509" t="s">
        <v>328</v>
      </c>
      <c r="H3" s="1513" t="s">
        <v>299</v>
      </c>
      <c r="I3" s="1514"/>
      <c r="J3" s="1514"/>
      <c r="K3" s="1514"/>
      <c r="L3" s="1515"/>
      <c r="M3" s="1511" t="s">
        <v>17</v>
      </c>
    </row>
    <row r="4" spans="1:13" ht="33">
      <c r="A4" s="1506"/>
      <c r="B4" s="1508"/>
      <c r="C4" s="143" t="s">
        <v>9</v>
      </c>
      <c r="D4" s="143" t="s">
        <v>1</v>
      </c>
      <c r="E4" s="1120" t="s">
        <v>634</v>
      </c>
      <c r="F4" s="143" t="s">
        <v>2</v>
      </c>
      <c r="G4" s="1510"/>
      <c r="H4" s="145" t="s">
        <v>329</v>
      </c>
      <c r="I4" s="144" t="s">
        <v>593</v>
      </c>
      <c r="J4" s="145" t="s">
        <v>75</v>
      </c>
      <c r="K4" s="145" t="s">
        <v>76</v>
      </c>
      <c r="L4" s="145" t="s">
        <v>77</v>
      </c>
      <c r="M4" s="1512"/>
    </row>
    <row r="5" spans="1:13" ht="21.95" customHeight="1">
      <c r="A5" s="146" t="s">
        <v>3</v>
      </c>
      <c r="B5" s="1501"/>
      <c r="C5" s="1502"/>
      <c r="D5" s="1502"/>
      <c r="E5" s="1502"/>
      <c r="F5" s="1503"/>
      <c r="G5" s="147"/>
      <c r="H5" s="775">
        <f>SUM(H6:H8)</f>
        <v>10</v>
      </c>
      <c r="I5" s="148">
        <f>SUM(I6:I6)</f>
        <v>3000</v>
      </c>
      <c r="J5" s="149">
        <f>SUM(J6:J6)</f>
        <v>1500</v>
      </c>
      <c r="K5" s="149">
        <f>SUM(K6:K6)</f>
        <v>450</v>
      </c>
      <c r="L5" s="149">
        <f>SUM(L6:L6)</f>
        <v>1050</v>
      </c>
      <c r="M5" s="150"/>
    </row>
    <row r="6" spans="1:13" ht="21.95" customHeight="1">
      <c r="A6" s="776" t="s">
        <v>292</v>
      </c>
      <c r="B6" s="777" t="s">
        <v>330</v>
      </c>
      <c r="C6" s="778" t="s">
        <v>463</v>
      </c>
      <c r="D6" s="777" t="s">
        <v>287</v>
      </c>
      <c r="E6" s="777" t="s">
        <v>635</v>
      </c>
      <c r="F6" s="777" t="s">
        <v>288</v>
      </c>
      <c r="G6" s="777">
        <v>100</v>
      </c>
      <c r="H6" s="777">
        <v>10</v>
      </c>
      <c r="I6" s="779">
        <f>300*H6</f>
        <v>3000</v>
      </c>
      <c r="J6" s="780">
        <f>I6/2</f>
        <v>1500</v>
      </c>
      <c r="K6" s="780">
        <f>J6/50*15</f>
        <v>450</v>
      </c>
      <c r="L6" s="780">
        <f>J6/50*35</f>
        <v>1050</v>
      </c>
      <c r="M6" s="781"/>
    </row>
    <row r="7" spans="1:13" ht="21.95" customHeight="1">
      <c r="A7" s="761"/>
      <c r="B7" s="762"/>
      <c r="C7" s="763"/>
      <c r="D7" s="762"/>
      <c r="E7" s="762"/>
      <c r="F7" s="762"/>
      <c r="G7" s="762"/>
      <c r="H7" s="762"/>
      <c r="I7" s="764"/>
      <c r="J7" s="765"/>
      <c r="K7" s="765"/>
      <c r="L7" s="765"/>
      <c r="M7" s="766"/>
    </row>
    <row r="8" spans="1:13" ht="21.95" customHeight="1">
      <c r="A8" s="761"/>
      <c r="B8" s="762"/>
      <c r="C8" s="763"/>
      <c r="D8" s="762"/>
      <c r="E8" s="762"/>
      <c r="F8" s="762"/>
      <c r="G8" s="762"/>
      <c r="H8" s="762"/>
      <c r="I8" s="764"/>
      <c r="J8" s="765"/>
      <c r="K8" s="765"/>
      <c r="L8" s="765"/>
      <c r="M8" s="766"/>
    </row>
    <row r="9" spans="1:13" ht="21.95" customHeight="1" thickBot="1">
      <c r="A9" s="767"/>
      <c r="B9" s="768"/>
      <c r="C9" s="769"/>
      <c r="D9" s="770"/>
      <c r="E9" s="770"/>
      <c r="F9" s="770"/>
      <c r="G9" s="771"/>
      <c r="H9" s="771"/>
      <c r="I9" s="774"/>
      <c r="J9" s="772"/>
      <c r="K9" s="772"/>
      <c r="L9" s="772"/>
      <c r="M9" s="773"/>
    </row>
    <row r="10" spans="1:13" ht="21.95" customHeight="1">
      <c r="A10" s="151" t="s">
        <v>594</v>
      </c>
      <c r="B10" s="151"/>
      <c r="C10" s="151"/>
      <c r="D10" s="151"/>
      <c r="E10" s="151"/>
      <c r="F10" s="151"/>
    </row>
    <row r="11" spans="1:13" ht="21.95" customHeight="1">
      <c r="A11" s="152" t="s">
        <v>592</v>
      </c>
      <c r="B11" s="152"/>
      <c r="C11" s="152"/>
      <c r="D11" s="152"/>
      <c r="E11" s="152"/>
      <c r="F11" s="152"/>
      <c r="G11" s="152"/>
      <c r="H11" s="152"/>
    </row>
    <row r="12" spans="1:13" ht="21.95" customHeight="1">
      <c r="A12" t="s">
        <v>595</v>
      </c>
    </row>
    <row r="13" spans="1:13" ht="21.95" customHeight="1"/>
    <row r="14" spans="1:13" ht="21.95" customHeight="1"/>
    <row r="15" spans="1:13" ht="21.95" customHeight="1"/>
  </sheetData>
  <mergeCells count="8">
    <mergeCell ref="B5:F5"/>
    <mergeCell ref="A1:M1"/>
    <mergeCell ref="A3:A4"/>
    <mergeCell ref="B3:B4"/>
    <mergeCell ref="C3:F3"/>
    <mergeCell ref="G3:G4"/>
    <mergeCell ref="M3:M4"/>
    <mergeCell ref="H3:L3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C24" sqref="C24"/>
    </sheetView>
  </sheetViews>
  <sheetFormatPr defaultRowHeight="16.5"/>
  <cols>
    <col min="1" max="1" width="1.75" style="45" customWidth="1"/>
    <col min="2" max="2" width="5.75" style="45" bestFit="1" customWidth="1"/>
    <col min="3" max="3" width="7.75" style="46" bestFit="1" customWidth="1"/>
    <col min="4" max="4" width="34.125" style="47" bestFit="1" customWidth="1"/>
    <col min="5" max="5" width="8.625" style="46" customWidth="1"/>
    <col min="6" max="6" width="8.625" style="1113" customWidth="1"/>
    <col min="7" max="7" width="14.375" style="46" bestFit="1" customWidth="1"/>
    <col min="8" max="10" width="9" style="45"/>
    <col min="11" max="11" width="13.875" style="45" bestFit="1" customWidth="1"/>
    <col min="12" max="12" width="13.25" style="45" hidden="1" customWidth="1"/>
    <col min="13" max="13" width="12.625" style="45" hidden="1" customWidth="1"/>
    <col min="14" max="14" width="13.25" style="45" hidden="1" customWidth="1"/>
    <col min="15" max="15" width="13.25" style="45" customWidth="1"/>
    <col min="16" max="16" width="13.25" style="45" bestFit="1" customWidth="1"/>
    <col min="17" max="258" width="9" style="45"/>
    <col min="259" max="259" width="1.75" style="45" customWidth="1"/>
    <col min="260" max="260" width="5.75" style="45" bestFit="1" customWidth="1"/>
    <col min="261" max="261" width="7.75" style="45" bestFit="1" customWidth="1"/>
    <col min="262" max="262" width="34.125" style="45" bestFit="1" customWidth="1"/>
    <col min="263" max="263" width="16.625" style="45" customWidth="1"/>
    <col min="264" max="264" width="9" style="45"/>
    <col min="265" max="265" width="14.375" style="45" bestFit="1" customWidth="1"/>
    <col min="266" max="269" width="9" style="45"/>
    <col min="270" max="272" width="15.875" style="45" bestFit="1" customWidth="1"/>
    <col min="273" max="514" width="9" style="45"/>
    <col min="515" max="515" width="1.75" style="45" customWidth="1"/>
    <col min="516" max="516" width="5.75" style="45" bestFit="1" customWidth="1"/>
    <col min="517" max="517" width="7.75" style="45" bestFit="1" customWidth="1"/>
    <col min="518" max="518" width="34.125" style="45" bestFit="1" customWidth="1"/>
    <col min="519" max="519" width="16.625" style="45" customWidth="1"/>
    <col min="520" max="520" width="9" style="45"/>
    <col min="521" max="521" width="14.375" style="45" bestFit="1" customWidth="1"/>
    <col min="522" max="525" width="9" style="45"/>
    <col min="526" max="528" width="15.875" style="45" bestFit="1" customWidth="1"/>
    <col min="529" max="770" width="9" style="45"/>
    <col min="771" max="771" width="1.75" style="45" customWidth="1"/>
    <col min="772" max="772" width="5.75" style="45" bestFit="1" customWidth="1"/>
    <col min="773" max="773" width="7.75" style="45" bestFit="1" customWidth="1"/>
    <col min="774" max="774" width="34.125" style="45" bestFit="1" customWidth="1"/>
    <col min="775" max="775" width="16.625" style="45" customWidth="1"/>
    <col min="776" max="776" width="9" style="45"/>
    <col min="777" max="777" width="14.375" style="45" bestFit="1" customWidth="1"/>
    <col min="778" max="781" width="9" style="45"/>
    <col min="782" max="784" width="15.875" style="45" bestFit="1" customWidth="1"/>
    <col min="785" max="1026" width="9" style="45"/>
    <col min="1027" max="1027" width="1.75" style="45" customWidth="1"/>
    <col min="1028" max="1028" width="5.75" style="45" bestFit="1" customWidth="1"/>
    <col min="1029" max="1029" width="7.75" style="45" bestFit="1" customWidth="1"/>
    <col min="1030" max="1030" width="34.125" style="45" bestFit="1" customWidth="1"/>
    <col min="1031" max="1031" width="16.625" style="45" customWidth="1"/>
    <col min="1032" max="1032" width="9" style="45"/>
    <col min="1033" max="1033" width="14.375" style="45" bestFit="1" customWidth="1"/>
    <col min="1034" max="1037" width="9" style="45"/>
    <col min="1038" max="1040" width="15.875" style="45" bestFit="1" customWidth="1"/>
    <col min="1041" max="1282" width="9" style="45"/>
    <col min="1283" max="1283" width="1.75" style="45" customWidth="1"/>
    <col min="1284" max="1284" width="5.75" style="45" bestFit="1" customWidth="1"/>
    <col min="1285" max="1285" width="7.75" style="45" bestFit="1" customWidth="1"/>
    <col min="1286" max="1286" width="34.125" style="45" bestFit="1" customWidth="1"/>
    <col min="1287" max="1287" width="16.625" style="45" customWidth="1"/>
    <col min="1288" max="1288" width="9" style="45"/>
    <col min="1289" max="1289" width="14.375" style="45" bestFit="1" customWidth="1"/>
    <col min="1290" max="1293" width="9" style="45"/>
    <col min="1294" max="1296" width="15.875" style="45" bestFit="1" customWidth="1"/>
    <col min="1297" max="1538" width="9" style="45"/>
    <col min="1539" max="1539" width="1.75" style="45" customWidth="1"/>
    <col min="1540" max="1540" width="5.75" style="45" bestFit="1" customWidth="1"/>
    <col min="1541" max="1541" width="7.75" style="45" bestFit="1" customWidth="1"/>
    <col min="1542" max="1542" width="34.125" style="45" bestFit="1" customWidth="1"/>
    <col min="1543" max="1543" width="16.625" style="45" customWidth="1"/>
    <col min="1544" max="1544" width="9" style="45"/>
    <col min="1545" max="1545" width="14.375" style="45" bestFit="1" customWidth="1"/>
    <col min="1546" max="1549" width="9" style="45"/>
    <col min="1550" max="1552" width="15.875" style="45" bestFit="1" customWidth="1"/>
    <col min="1553" max="1794" width="9" style="45"/>
    <col min="1795" max="1795" width="1.75" style="45" customWidth="1"/>
    <col min="1796" max="1796" width="5.75" style="45" bestFit="1" customWidth="1"/>
    <col min="1797" max="1797" width="7.75" style="45" bestFit="1" customWidth="1"/>
    <col min="1798" max="1798" width="34.125" style="45" bestFit="1" customWidth="1"/>
    <col min="1799" max="1799" width="16.625" style="45" customWidth="1"/>
    <col min="1800" max="1800" width="9" style="45"/>
    <col min="1801" max="1801" width="14.375" style="45" bestFit="1" customWidth="1"/>
    <col min="1802" max="1805" width="9" style="45"/>
    <col min="1806" max="1808" width="15.875" style="45" bestFit="1" customWidth="1"/>
    <col min="1809" max="2050" width="9" style="45"/>
    <col min="2051" max="2051" width="1.75" style="45" customWidth="1"/>
    <col min="2052" max="2052" width="5.75" style="45" bestFit="1" customWidth="1"/>
    <col min="2053" max="2053" width="7.75" style="45" bestFit="1" customWidth="1"/>
    <col min="2054" max="2054" width="34.125" style="45" bestFit="1" customWidth="1"/>
    <col min="2055" max="2055" width="16.625" style="45" customWidth="1"/>
    <col min="2056" max="2056" width="9" style="45"/>
    <col min="2057" max="2057" width="14.375" style="45" bestFit="1" customWidth="1"/>
    <col min="2058" max="2061" width="9" style="45"/>
    <col min="2062" max="2064" width="15.875" style="45" bestFit="1" customWidth="1"/>
    <col min="2065" max="2306" width="9" style="45"/>
    <col min="2307" max="2307" width="1.75" style="45" customWidth="1"/>
    <col min="2308" max="2308" width="5.75" style="45" bestFit="1" customWidth="1"/>
    <col min="2309" max="2309" width="7.75" style="45" bestFit="1" customWidth="1"/>
    <col min="2310" max="2310" width="34.125" style="45" bestFit="1" customWidth="1"/>
    <col min="2311" max="2311" width="16.625" style="45" customWidth="1"/>
    <col min="2312" max="2312" width="9" style="45"/>
    <col min="2313" max="2313" width="14.375" style="45" bestFit="1" customWidth="1"/>
    <col min="2314" max="2317" width="9" style="45"/>
    <col min="2318" max="2320" width="15.875" style="45" bestFit="1" customWidth="1"/>
    <col min="2321" max="2562" width="9" style="45"/>
    <col min="2563" max="2563" width="1.75" style="45" customWidth="1"/>
    <col min="2564" max="2564" width="5.75" style="45" bestFit="1" customWidth="1"/>
    <col min="2565" max="2565" width="7.75" style="45" bestFit="1" customWidth="1"/>
    <col min="2566" max="2566" width="34.125" style="45" bestFit="1" customWidth="1"/>
    <col min="2567" max="2567" width="16.625" style="45" customWidth="1"/>
    <col min="2568" max="2568" width="9" style="45"/>
    <col min="2569" max="2569" width="14.375" style="45" bestFit="1" customWidth="1"/>
    <col min="2570" max="2573" width="9" style="45"/>
    <col min="2574" max="2576" width="15.875" style="45" bestFit="1" customWidth="1"/>
    <col min="2577" max="2818" width="9" style="45"/>
    <col min="2819" max="2819" width="1.75" style="45" customWidth="1"/>
    <col min="2820" max="2820" width="5.75" style="45" bestFit="1" customWidth="1"/>
    <col min="2821" max="2821" width="7.75" style="45" bestFit="1" customWidth="1"/>
    <col min="2822" max="2822" width="34.125" style="45" bestFit="1" customWidth="1"/>
    <col min="2823" max="2823" width="16.625" style="45" customWidth="1"/>
    <col min="2824" max="2824" width="9" style="45"/>
    <col min="2825" max="2825" width="14.375" style="45" bestFit="1" customWidth="1"/>
    <col min="2826" max="2829" width="9" style="45"/>
    <col min="2830" max="2832" width="15.875" style="45" bestFit="1" customWidth="1"/>
    <col min="2833" max="3074" width="9" style="45"/>
    <col min="3075" max="3075" width="1.75" style="45" customWidth="1"/>
    <col min="3076" max="3076" width="5.75" style="45" bestFit="1" customWidth="1"/>
    <col min="3077" max="3077" width="7.75" style="45" bestFit="1" customWidth="1"/>
    <col min="3078" max="3078" width="34.125" style="45" bestFit="1" customWidth="1"/>
    <col min="3079" max="3079" width="16.625" style="45" customWidth="1"/>
    <col min="3080" max="3080" width="9" style="45"/>
    <col min="3081" max="3081" width="14.375" style="45" bestFit="1" customWidth="1"/>
    <col min="3082" max="3085" width="9" style="45"/>
    <col min="3086" max="3088" width="15.875" style="45" bestFit="1" customWidth="1"/>
    <col min="3089" max="3330" width="9" style="45"/>
    <col min="3331" max="3331" width="1.75" style="45" customWidth="1"/>
    <col min="3332" max="3332" width="5.75" style="45" bestFit="1" customWidth="1"/>
    <col min="3333" max="3333" width="7.75" style="45" bestFit="1" customWidth="1"/>
    <col min="3334" max="3334" width="34.125" style="45" bestFit="1" customWidth="1"/>
    <col min="3335" max="3335" width="16.625" style="45" customWidth="1"/>
    <col min="3336" max="3336" width="9" style="45"/>
    <col min="3337" max="3337" width="14.375" style="45" bestFit="1" customWidth="1"/>
    <col min="3338" max="3341" width="9" style="45"/>
    <col min="3342" max="3344" width="15.875" style="45" bestFit="1" customWidth="1"/>
    <col min="3345" max="3586" width="9" style="45"/>
    <col min="3587" max="3587" width="1.75" style="45" customWidth="1"/>
    <col min="3588" max="3588" width="5.75" style="45" bestFit="1" customWidth="1"/>
    <col min="3589" max="3589" width="7.75" style="45" bestFit="1" customWidth="1"/>
    <col min="3590" max="3590" width="34.125" style="45" bestFit="1" customWidth="1"/>
    <col min="3591" max="3591" width="16.625" style="45" customWidth="1"/>
    <col min="3592" max="3592" width="9" style="45"/>
    <col min="3593" max="3593" width="14.375" style="45" bestFit="1" customWidth="1"/>
    <col min="3594" max="3597" width="9" style="45"/>
    <col min="3598" max="3600" width="15.875" style="45" bestFit="1" customWidth="1"/>
    <col min="3601" max="3842" width="9" style="45"/>
    <col min="3843" max="3843" width="1.75" style="45" customWidth="1"/>
    <col min="3844" max="3844" width="5.75" style="45" bestFit="1" customWidth="1"/>
    <col min="3845" max="3845" width="7.75" style="45" bestFit="1" customWidth="1"/>
    <col min="3846" max="3846" width="34.125" style="45" bestFit="1" customWidth="1"/>
    <col min="3847" max="3847" width="16.625" style="45" customWidth="1"/>
    <col min="3848" max="3848" width="9" style="45"/>
    <col min="3849" max="3849" width="14.375" style="45" bestFit="1" customWidth="1"/>
    <col min="3850" max="3853" width="9" style="45"/>
    <col min="3854" max="3856" width="15.875" style="45" bestFit="1" customWidth="1"/>
    <col min="3857" max="4098" width="9" style="45"/>
    <col min="4099" max="4099" width="1.75" style="45" customWidth="1"/>
    <col min="4100" max="4100" width="5.75" style="45" bestFit="1" customWidth="1"/>
    <col min="4101" max="4101" width="7.75" style="45" bestFit="1" customWidth="1"/>
    <col min="4102" max="4102" width="34.125" style="45" bestFit="1" customWidth="1"/>
    <col min="4103" max="4103" width="16.625" style="45" customWidth="1"/>
    <col min="4104" max="4104" width="9" style="45"/>
    <col min="4105" max="4105" width="14.375" style="45" bestFit="1" customWidth="1"/>
    <col min="4106" max="4109" width="9" style="45"/>
    <col min="4110" max="4112" width="15.875" style="45" bestFit="1" customWidth="1"/>
    <col min="4113" max="4354" width="9" style="45"/>
    <col min="4355" max="4355" width="1.75" style="45" customWidth="1"/>
    <col min="4356" max="4356" width="5.75" style="45" bestFit="1" customWidth="1"/>
    <col min="4357" max="4357" width="7.75" style="45" bestFit="1" customWidth="1"/>
    <col min="4358" max="4358" width="34.125" style="45" bestFit="1" customWidth="1"/>
    <col min="4359" max="4359" width="16.625" style="45" customWidth="1"/>
    <col min="4360" max="4360" width="9" style="45"/>
    <col min="4361" max="4361" width="14.375" style="45" bestFit="1" customWidth="1"/>
    <col min="4362" max="4365" width="9" style="45"/>
    <col min="4366" max="4368" width="15.875" style="45" bestFit="1" customWidth="1"/>
    <col min="4369" max="4610" width="9" style="45"/>
    <col min="4611" max="4611" width="1.75" style="45" customWidth="1"/>
    <col min="4612" max="4612" width="5.75" style="45" bestFit="1" customWidth="1"/>
    <col min="4613" max="4613" width="7.75" style="45" bestFit="1" customWidth="1"/>
    <col min="4614" max="4614" width="34.125" style="45" bestFit="1" customWidth="1"/>
    <col min="4615" max="4615" width="16.625" style="45" customWidth="1"/>
    <col min="4616" max="4616" width="9" style="45"/>
    <col min="4617" max="4617" width="14.375" style="45" bestFit="1" customWidth="1"/>
    <col min="4618" max="4621" width="9" style="45"/>
    <col min="4622" max="4624" width="15.875" style="45" bestFit="1" customWidth="1"/>
    <col min="4625" max="4866" width="9" style="45"/>
    <col min="4867" max="4867" width="1.75" style="45" customWidth="1"/>
    <col min="4868" max="4868" width="5.75" style="45" bestFit="1" customWidth="1"/>
    <col min="4869" max="4869" width="7.75" style="45" bestFit="1" customWidth="1"/>
    <col min="4870" max="4870" width="34.125" style="45" bestFit="1" customWidth="1"/>
    <col min="4871" max="4871" width="16.625" style="45" customWidth="1"/>
    <col min="4872" max="4872" width="9" style="45"/>
    <col min="4873" max="4873" width="14.375" style="45" bestFit="1" customWidth="1"/>
    <col min="4874" max="4877" width="9" style="45"/>
    <col min="4878" max="4880" width="15.875" style="45" bestFit="1" customWidth="1"/>
    <col min="4881" max="5122" width="9" style="45"/>
    <col min="5123" max="5123" width="1.75" style="45" customWidth="1"/>
    <col min="5124" max="5124" width="5.75" style="45" bestFit="1" customWidth="1"/>
    <col min="5125" max="5125" width="7.75" style="45" bestFit="1" customWidth="1"/>
    <col min="5126" max="5126" width="34.125" style="45" bestFit="1" customWidth="1"/>
    <col min="5127" max="5127" width="16.625" style="45" customWidth="1"/>
    <col min="5128" max="5128" width="9" style="45"/>
    <col min="5129" max="5129" width="14.375" style="45" bestFit="1" customWidth="1"/>
    <col min="5130" max="5133" width="9" style="45"/>
    <col min="5134" max="5136" width="15.875" style="45" bestFit="1" customWidth="1"/>
    <col min="5137" max="5378" width="9" style="45"/>
    <col min="5379" max="5379" width="1.75" style="45" customWidth="1"/>
    <col min="5380" max="5380" width="5.75" style="45" bestFit="1" customWidth="1"/>
    <col min="5381" max="5381" width="7.75" style="45" bestFit="1" customWidth="1"/>
    <col min="5382" max="5382" width="34.125" style="45" bestFit="1" customWidth="1"/>
    <col min="5383" max="5383" width="16.625" style="45" customWidth="1"/>
    <col min="5384" max="5384" width="9" style="45"/>
    <col min="5385" max="5385" width="14.375" style="45" bestFit="1" customWidth="1"/>
    <col min="5386" max="5389" width="9" style="45"/>
    <col min="5390" max="5392" width="15.875" style="45" bestFit="1" customWidth="1"/>
    <col min="5393" max="5634" width="9" style="45"/>
    <col min="5635" max="5635" width="1.75" style="45" customWidth="1"/>
    <col min="5636" max="5636" width="5.75" style="45" bestFit="1" customWidth="1"/>
    <col min="5637" max="5637" width="7.75" style="45" bestFit="1" customWidth="1"/>
    <col min="5638" max="5638" width="34.125" style="45" bestFit="1" customWidth="1"/>
    <col min="5639" max="5639" width="16.625" style="45" customWidth="1"/>
    <col min="5640" max="5640" width="9" style="45"/>
    <col min="5641" max="5641" width="14.375" style="45" bestFit="1" customWidth="1"/>
    <col min="5642" max="5645" width="9" style="45"/>
    <col min="5646" max="5648" width="15.875" style="45" bestFit="1" customWidth="1"/>
    <col min="5649" max="5890" width="9" style="45"/>
    <col min="5891" max="5891" width="1.75" style="45" customWidth="1"/>
    <col min="5892" max="5892" width="5.75" style="45" bestFit="1" customWidth="1"/>
    <col min="5893" max="5893" width="7.75" style="45" bestFit="1" customWidth="1"/>
    <col min="5894" max="5894" width="34.125" style="45" bestFit="1" customWidth="1"/>
    <col min="5895" max="5895" width="16.625" style="45" customWidth="1"/>
    <col min="5896" max="5896" width="9" style="45"/>
    <col min="5897" max="5897" width="14.375" style="45" bestFit="1" customWidth="1"/>
    <col min="5898" max="5901" width="9" style="45"/>
    <col min="5902" max="5904" width="15.875" style="45" bestFit="1" customWidth="1"/>
    <col min="5905" max="6146" width="9" style="45"/>
    <col min="6147" max="6147" width="1.75" style="45" customWidth="1"/>
    <col min="6148" max="6148" width="5.75" style="45" bestFit="1" customWidth="1"/>
    <col min="6149" max="6149" width="7.75" style="45" bestFit="1" customWidth="1"/>
    <col min="6150" max="6150" width="34.125" style="45" bestFit="1" customWidth="1"/>
    <col min="6151" max="6151" width="16.625" style="45" customWidth="1"/>
    <col min="6152" max="6152" width="9" style="45"/>
    <col min="6153" max="6153" width="14.375" style="45" bestFit="1" customWidth="1"/>
    <col min="6154" max="6157" width="9" style="45"/>
    <col min="6158" max="6160" width="15.875" style="45" bestFit="1" customWidth="1"/>
    <col min="6161" max="6402" width="9" style="45"/>
    <col min="6403" max="6403" width="1.75" style="45" customWidth="1"/>
    <col min="6404" max="6404" width="5.75" style="45" bestFit="1" customWidth="1"/>
    <col min="6405" max="6405" width="7.75" style="45" bestFit="1" customWidth="1"/>
    <col min="6406" max="6406" width="34.125" style="45" bestFit="1" customWidth="1"/>
    <col min="6407" max="6407" width="16.625" style="45" customWidth="1"/>
    <col min="6408" max="6408" width="9" style="45"/>
    <col min="6409" max="6409" width="14.375" style="45" bestFit="1" customWidth="1"/>
    <col min="6410" max="6413" width="9" style="45"/>
    <col min="6414" max="6416" width="15.875" style="45" bestFit="1" customWidth="1"/>
    <col min="6417" max="6658" width="9" style="45"/>
    <col min="6659" max="6659" width="1.75" style="45" customWidth="1"/>
    <col min="6660" max="6660" width="5.75" style="45" bestFit="1" customWidth="1"/>
    <col min="6661" max="6661" width="7.75" style="45" bestFit="1" customWidth="1"/>
    <col min="6662" max="6662" width="34.125" style="45" bestFit="1" customWidth="1"/>
    <col min="6663" max="6663" width="16.625" style="45" customWidth="1"/>
    <col min="6664" max="6664" width="9" style="45"/>
    <col min="6665" max="6665" width="14.375" style="45" bestFit="1" customWidth="1"/>
    <col min="6666" max="6669" width="9" style="45"/>
    <col min="6670" max="6672" width="15.875" style="45" bestFit="1" customWidth="1"/>
    <col min="6673" max="6914" width="9" style="45"/>
    <col min="6915" max="6915" width="1.75" style="45" customWidth="1"/>
    <col min="6916" max="6916" width="5.75" style="45" bestFit="1" customWidth="1"/>
    <col min="6917" max="6917" width="7.75" style="45" bestFit="1" customWidth="1"/>
    <col min="6918" max="6918" width="34.125" style="45" bestFit="1" customWidth="1"/>
    <col min="6919" max="6919" width="16.625" style="45" customWidth="1"/>
    <col min="6920" max="6920" width="9" style="45"/>
    <col min="6921" max="6921" width="14.375" style="45" bestFit="1" customWidth="1"/>
    <col min="6922" max="6925" width="9" style="45"/>
    <col min="6926" max="6928" width="15.875" style="45" bestFit="1" customWidth="1"/>
    <col min="6929" max="7170" width="9" style="45"/>
    <col min="7171" max="7171" width="1.75" style="45" customWidth="1"/>
    <col min="7172" max="7172" width="5.75" style="45" bestFit="1" customWidth="1"/>
    <col min="7173" max="7173" width="7.75" style="45" bestFit="1" customWidth="1"/>
    <col min="7174" max="7174" width="34.125" style="45" bestFit="1" customWidth="1"/>
    <col min="7175" max="7175" width="16.625" style="45" customWidth="1"/>
    <col min="7176" max="7176" width="9" style="45"/>
    <col min="7177" max="7177" width="14.375" style="45" bestFit="1" customWidth="1"/>
    <col min="7178" max="7181" width="9" style="45"/>
    <col min="7182" max="7184" width="15.875" style="45" bestFit="1" customWidth="1"/>
    <col min="7185" max="7426" width="9" style="45"/>
    <col min="7427" max="7427" width="1.75" style="45" customWidth="1"/>
    <col min="7428" max="7428" width="5.75" style="45" bestFit="1" customWidth="1"/>
    <col min="7429" max="7429" width="7.75" style="45" bestFit="1" customWidth="1"/>
    <col min="7430" max="7430" width="34.125" style="45" bestFit="1" customWidth="1"/>
    <col min="7431" max="7431" width="16.625" style="45" customWidth="1"/>
    <col min="7432" max="7432" width="9" style="45"/>
    <col min="7433" max="7433" width="14.375" style="45" bestFit="1" customWidth="1"/>
    <col min="7434" max="7437" width="9" style="45"/>
    <col min="7438" max="7440" width="15.875" style="45" bestFit="1" customWidth="1"/>
    <col min="7441" max="7682" width="9" style="45"/>
    <col min="7683" max="7683" width="1.75" style="45" customWidth="1"/>
    <col min="7684" max="7684" width="5.75" style="45" bestFit="1" customWidth="1"/>
    <col min="7685" max="7685" width="7.75" style="45" bestFit="1" customWidth="1"/>
    <col min="7686" max="7686" width="34.125" style="45" bestFit="1" customWidth="1"/>
    <col min="7687" max="7687" width="16.625" style="45" customWidth="1"/>
    <col min="7688" max="7688" width="9" style="45"/>
    <col min="7689" max="7689" width="14.375" style="45" bestFit="1" customWidth="1"/>
    <col min="7690" max="7693" width="9" style="45"/>
    <col min="7694" max="7696" width="15.875" style="45" bestFit="1" customWidth="1"/>
    <col min="7697" max="7938" width="9" style="45"/>
    <col min="7939" max="7939" width="1.75" style="45" customWidth="1"/>
    <col min="7940" max="7940" width="5.75" style="45" bestFit="1" customWidth="1"/>
    <col min="7941" max="7941" width="7.75" style="45" bestFit="1" customWidth="1"/>
    <col min="7942" max="7942" width="34.125" style="45" bestFit="1" customWidth="1"/>
    <col min="7943" max="7943" width="16.625" style="45" customWidth="1"/>
    <col min="7944" max="7944" width="9" style="45"/>
    <col min="7945" max="7945" width="14.375" style="45" bestFit="1" customWidth="1"/>
    <col min="7946" max="7949" width="9" style="45"/>
    <col min="7950" max="7952" width="15.875" style="45" bestFit="1" customWidth="1"/>
    <col min="7953" max="8194" width="9" style="45"/>
    <col min="8195" max="8195" width="1.75" style="45" customWidth="1"/>
    <col min="8196" max="8196" width="5.75" style="45" bestFit="1" customWidth="1"/>
    <col min="8197" max="8197" width="7.75" style="45" bestFit="1" customWidth="1"/>
    <col min="8198" max="8198" width="34.125" style="45" bestFit="1" customWidth="1"/>
    <col min="8199" max="8199" width="16.625" style="45" customWidth="1"/>
    <col min="8200" max="8200" width="9" style="45"/>
    <col min="8201" max="8201" width="14.375" style="45" bestFit="1" customWidth="1"/>
    <col min="8202" max="8205" width="9" style="45"/>
    <col min="8206" max="8208" width="15.875" style="45" bestFit="1" customWidth="1"/>
    <col min="8209" max="8450" width="9" style="45"/>
    <col min="8451" max="8451" width="1.75" style="45" customWidth="1"/>
    <col min="8452" max="8452" width="5.75" style="45" bestFit="1" customWidth="1"/>
    <col min="8453" max="8453" width="7.75" style="45" bestFit="1" customWidth="1"/>
    <col min="8454" max="8454" width="34.125" style="45" bestFit="1" customWidth="1"/>
    <col min="8455" max="8455" width="16.625" style="45" customWidth="1"/>
    <col min="8456" max="8456" width="9" style="45"/>
    <col min="8457" max="8457" width="14.375" style="45" bestFit="1" customWidth="1"/>
    <col min="8458" max="8461" width="9" style="45"/>
    <col min="8462" max="8464" width="15.875" style="45" bestFit="1" customWidth="1"/>
    <col min="8465" max="8706" width="9" style="45"/>
    <col min="8707" max="8707" width="1.75" style="45" customWidth="1"/>
    <col min="8708" max="8708" width="5.75" style="45" bestFit="1" customWidth="1"/>
    <col min="8709" max="8709" width="7.75" style="45" bestFit="1" customWidth="1"/>
    <col min="8710" max="8710" width="34.125" style="45" bestFit="1" customWidth="1"/>
    <col min="8711" max="8711" width="16.625" style="45" customWidth="1"/>
    <col min="8712" max="8712" width="9" style="45"/>
    <col min="8713" max="8713" width="14.375" style="45" bestFit="1" customWidth="1"/>
    <col min="8714" max="8717" width="9" style="45"/>
    <col min="8718" max="8720" width="15.875" style="45" bestFit="1" customWidth="1"/>
    <col min="8721" max="8962" width="9" style="45"/>
    <col min="8963" max="8963" width="1.75" style="45" customWidth="1"/>
    <col min="8964" max="8964" width="5.75" style="45" bestFit="1" customWidth="1"/>
    <col min="8965" max="8965" width="7.75" style="45" bestFit="1" customWidth="1"/>
    <col min="8966" max="8966" width="34.125" style="45" bestFit="1" customWidth="1"/>
    <col min="8967" max="8967" width="16.625" style="45" customWidth="1"/>
    <col min="8968" max="8968" width="9" style="45"/>
    <col min="8969" max="8969" width="14.375" style="45" bestFit="1" customWidth="1"/>
    <col min="8970" max="8973" width="9" style="45"/>
    <col min="8974" max="8976" width="15.875" style="45" bestFit="1" customWidth="1"/>
    <col min="8977" max="9218" width="9" style="45"/>
    <col min="9219" max="9219" width="1.75" style="45" customWidth="1"/>
    <col min="9220" max="9220" width="5.75" style="45" bestFit="1" customWidth="1"/>
    <col min="9221" max="9221" width="7.75" style="45" bestFit="1" customWidth="1"/>
    <col min="9222" max="9222" width="34.125" style="45" bestFit="1" customWidth="1"/>
    <col min="9223" max="9223" width="16.625" style="45" customWidth="1"/>
    <col min="9224" max="9224" width="9" style="45"/>
    <col min="9225" max="9225" width="14.375" style="45" bestFit="1" customWidth="1"/>
    <col min="9226" max="9229" width="9" style="45"/>
    <col min="9230" max="9232" width="15.875" style="45" bestFit="1" customWidth="1"/>
    <col min="9233" max="9474" width="9" style="45"/>
    <col min="9475" max="9475" width="1.75" style="45" customWidth="1"/>
    <col min="9476" max="9476" width="5.75" style="45" bestFit="1" customWidth="1"/>
    <col min="9477" max="9477" width="7.75" style="45" bestFit="1" customWidth="1"/>
    <col min="9478" max="9478" width="34.125" style="45" bestFit="1" customWidth="1"/>
    <col min="9479" max="9479" width="16.625" style="45" customWidth="1"/>
    <col min="9480" max="9480" width="9" style="45"/>
    <col min="9481" max="9481" width="14.375" style="45" bestFit="1" customWidth="1"/>
    <col min="9482" max="9485" width="9" style="45"/>
    <col min="9486" max="9488" width="15.875" style="45" bestFit="1" customWidth="1"/>
    <col min="9489" max="9730" width="9" style="45"/>
    <col min="9731" max="9731" width="1.75" style="45" customWidth="1"/>
    <col min="9732" max="9732" width="5.75" style="45" bestFit="1" customWidth="1"/>
    <col min="9733" max="9733" width="7.75" style="45" bestFit="1" customWidth="1"/>
    <col min="9734" max="9734" width="34.125" style="45" bestFit="1" customWidth="1"/>
    <col min="9735" max="9735" width="16.625" style="45" customWidth="1"/>
    <col min="9736" max="9736" width="9" style="45"/>
    <col min="9737" max="9737" width="14.375" style="45" bestFit="1" customWidth="1"/>
    <col min="9738" max="9741" width="9" style="45"/>
    <col min="9742" max="9744" width="15.875" style="45" bestFit="1" customWidth="1"/>
    <col min="9745" max="9986" width="9" style="45"/>
    <col min="9987" max="9987" width="1.75" style="45" customWidth="1"/>
    <col min="9988" max="9988" width="5.75" style="45" bestFit="1" customWidth="1"/>
    <col min="9989" max="9989" width="7.75" style="45" bestFit="1" customWidth="1"/>
    <col min="9990" max="9990" width="34.125" style="45" bestFit="1" customWidth="1"/>
    <col min="9991" max="9991" width="16.625" style="45" customWidth="1"/>
    <col min="9992" max="9992" width="9" style="45"/>
    <col min="9993" max="9993" width="14.375" style="45" bestFit="1" customWidth="1"/>
    <col min="9994" max="9997" width="9" style="45"/>
    <col min="9998" max="10000" width="15.875" style="45" bestFit="1" customWidth="1"/>
    <col min="10001" max="10242" width="9" style="45"/>
    <col min="10243" max="10243" width="1.75" style="45" customWidth="1"/>
    <col min="10244" max="10244" width="5.75" style="45" bestFit="1" customWidth="1"/>
    <col min="10245" max="10245" width="7.75" style="45" bestFit="1" customWidth="1"/>
    <col min="10246" max="10246" width="34.125" style="45" bestFit="1" customWidth="1"/>
    <col min="10247" max="10247" width="16.625" style="45" customWidth="1"/>
    <col min="10248" max="10248" width="9" style="45"/>
    <col min="10249" max="10249" width="14.375" style="45" bestFit="1" customWidth="1"/>
    <col min="10250" max="10253" width="9" style="45"/>
    <col min="10254" max="10256" width="15.875" style="45" bestFit="1" customWidth="1"/>
    <col min="10257" max="10498" width="9" style="45"/>
    <col min="10499" max="10499" width="1.75" style="45" customWidth="1"/>
    <col min="10500" max="10500" width="5.75" style="45" bestFit="1" customWidth="1"/>
    <col min="10501" max="10501" width="7.75" style="45" bestFit="1" customWidth="1"/>
    <col min="10502" max="10502" width="34.125" style="45" bestFit="1" customWidth="1"/>
    <col min="10503" max="10503" width="16.625" style="45" customWidth="1"/>
    <col min="10504" max="10504" width="9" style="45"/>
    <col min="10505" max="10505" width="14.375" style="45" bestFit="1" customWidth="1"/>
    <col min="10506" max="10509" width="9" style="45"/>
    <col min="10510" max="10512" width="15.875" style="45" bestFit="1" customWidth="1"/>
    <col min="10513" max="10754" width="9" style="45"/>
    <col min="10755" max="10755" width="1.75" style="45" customWidth="1"/>
    <col min="10756" max="10756" width="5.75" style="45" bestFit="1" customWidth="1"/>
    <col min="10757" max="10757" width="7.75" style="45" bestFit="1" customWidth="1"/>
    <col min="10758" max="10758" width="34.125" style="45" bestFit="1" customWidth="1"/>
    <col min="10759" max="10759" width="16.625" style="45" customWidth="1"/>
    <col min="10760" max="10760" width="9" style="45"/>
    <col min="10761" max="10761" width="14.375" style="45" bestFit="1" customWidth="1"/>
    <col min="10762" max="10765" width="9" style="45"/>
    <col min="10766" max="10768" width="15.875" style="45" bestFit="1" customWidth="1"/>
    <col min="10769" max="11010" width="9" style="45"/>
    <col min="11011" max="11011" width="1.75" style="45" customWidth="1"/>
    <col min="11012" max="11012" width="5.75" style="45" bestFit="1" customWidth="1"/>
    <col min="11013" max="11013" width="7.75" style="45" bestFit="1" customWidth="1"/>
    <col min="11014" max="11014" width="34.125" style="45" bestFit="1" customWidth="1"/>
    <col min="11015" max="11015" width="16.625" style="45" customWidth="1"/>
    <col min="11016" max="11016" width="9" style="45"/>
    <col min="11017" max="11017" width="14.375" style="45" bestFit="1" customWidth="1"/>
    <col min="11018" max="11021" width="9" style="45"/>
    <col min="11022" max="11024" width="15.875" style="45" bestFit="1" customWidth="1"/>
    <col min="11025" max="11266" width="9" style="45"/>
    <col min="11267" max="11267" width="1.75" style="45" customWidth="1"/>
    <col min="11268" max="11268" width="5.75" style="45" bestFit="1" customWidth="1"/>
    <col min="11269" max="11269" width="7.75" style="45" bestFit="1" customWidth="1"/>
    <col min="11270" max="11270" width="34.125" style="45" bestFit="1" customWidth="1"/>
    <col min="11271" max="11271" width="16.625" style="45" customWidth="1"/>
    <col min="11272" max="11272" width="9" style="45"/>
    <col min="11273" max="11273" width="14.375" style="45" bestFit="1" customWidth="1"/>
    <col min="11274" max="11277" width="9" style="45"/>
    <col min="11278" max="11280" width="15.875" style="45" bestFit="1" customWidth="1"/>
    <col min="11281" max="11522" width="9" style="45"/>
    <col min="11523" max="11523" width="1.75" style="45" customWidth="1"/>
    <col min="11524" max="11524" width="5.75" style="45" bestFit="1" customWidth="1"/>
    <col min="11525" max="11525" width="7.75" style="45" bestFit="1" customWidth="1"/>
    <col min="11526" max="11526" width="34.125" style="45" bestFit="1" customWidth="1"/>
    <col min="11527" max="11527" width="16.625" style="45" customWidth="1"/>
    <col min="11528" max="11528" width="9" style="45"/>
    <col min="11529" max="11529" width="14.375" style="45" bestFit="1" customWidth="1"/>
    <col min="11530" max="11533" width="9" style="45"/>
    <col min="11534" max="11536" width="15.875" style="45" bestFit="1" customWidth="1"/>
    <col min="11537" max="11778" width="9" style="45"/>
    <col min="11779" max="11779" width="1.75" style="45" customWidth="1"/>
    <col min="11780" max="11780" width="5.75" style="45" bestFit="1" customWidth="1"/>
    <col min="11781" max="11781" width="7.75" style="45" bestFit="1" customWidth="1"/>
    <col min="11782" max="11782" width="34.125" style="45" bestFit="1" customWidth="1"/>
    <col min="11783" max="11783" width="16.625" style="45" customWidth="1"/>
    <col min="11784" max="11784" width="9" style="45"/>
    <col min="11785" max="11785" width="14.375" style="45" bestFit="1" customWidth="1"/>
    <col min="11786" max="11789" width="9" style="45"/>
    <col min="11790" max="11792" width="15.875" style="45" bestFit="1" customWidth="1"/>
    <col min="11793" max="12034" width="9" style="45"/>
    <col min="12035" max="12035" width="1.75" style="45" customWidth="1"/>
    <col min="12036" max="12036" width="5.75" style="45" bestFit="1" customWidth="1"/>
    <col min="12037" max="12037" width="7.75" style="45" bestFit="1" customWidth="1"/>
    <col min="12038" max="12038" width="34.125" style="45" bestFit="1" customWidth="1"/>
    <col min="12039" max="12039" width="16.625" style="45" customWidth="1"/>
    <col min="12040" max="12040" width="9" style="45"/>
    <col min="12041" max="12041" width="14.375" style="45" bestFit="1" customWidth="1"/>
    <col min="12042" max="12045" width="9" style="45"/>
    <col min="12046" max="12048" width="15.875" style="45" bestFit="1" customWidth="1"/>
    <col min="12049" max="12290" width="9" style="45"/>
    <col min="12291" max="12291" width="1.75" style="45" customWidth="1"/>
    <col min="12292" max="12292" width="5.75" style="45" bestFit="1" customWidth="1"/>
    <col min="12293" max="12293" width="7.75" style="45" bestFit="1" customWidth="1"/>
    <col min="12294" max="12294" width="34.125" style="45" bestFit="1" customWidth="1"/>
    <col min="12295" max="12295" width="16.625" style="45" customWidth="1"/>
    <col min="12296" max="12296" width="9" style="45"/>
    <col min="12297" max="12297" width="14.375" style="45" bestFit="1" customWidth="1"/>
    <col min="12298" max="12301" width="9" style="45"/>
    <col min="12302" max="12304" width="15.875" style="45" bestFit="1" customWidth="1"/>
    <col min="12305" max="12546" width="9" style="45"/>
    <col min="12547" max="12547" width="1.75" style="45" customWidth="1"/>
    <col min="12548" max="12548" width="5.75" style="45" bestFit="1" customWidth="1"/>
    <col min="12549" max="12549" width="7.75" style="45" bestFit="1" customWidth="1"/>
    <col min="12550" max="12550" width="34.125" style="45" bestFit="1" customWidth="1"/>
    <col min="12551" max="12551" width="16.625" style="45" customWidth="1"/>
    <col min="12552" max="12552" width="9" style="45"/>
    <col min="12553" max="12553" width="14.375" style="45" bestFit="1" customWidth="1"/>
    <col min="12554" max="12557" width="9" style="45"/>
    <col min="12558" max="12560" width="15.875" style="45" bestFit="1" customWidth="1"/>
    <col min="12561" max="12802" width="9" style="45"/>
    <col min="12803" max="12803" width="1.75" style="45" customWidth="1"/>
    <col min="12804" max="12804" width="5.75" style="45" bestFit="1" customWidth="1"/>
    <col min="12805" max="12805" width="7.75" style="45" bestFit="1" customWidth="1"/>
    <col min="12806" max="12806" width="34.125" style="45" bestFit="1" customWidth="1"/>
    <col min="12807" max="12807" width="16.625" style="45" customWidth="1"/>
    <col min="12808" max="12808" width="9" style="45"/>
    <col min="12809" max="12809" width="14.375" style="45" bestFit="1" customWidth="1"/>
    <col min="12810" max="12813" width="9" style="45"/>
    <col min="12814" max="12816" width="15.875" style="45" bestFit="1" customWidth="1"/>
    <col min="12817" max="13058" width="9" style="45"/>
    <col min="13059" max="13059" width="1.75" style="45" customWidth="1"/>
    <col min="13060" max="13060" width="5.75" style="45" bestFit="1" customWidth="1"/>
    <col min="13061" max="13061" width="7.75" style="45" bestFit="1" customWidth="1"/>
    <col min="13062" max="13062" width="34.125" style="45" bestFit="1" customWidth="1"/>
    <col min="13063" max="13063" width="16.625" style="45" customWidth="1"/>
    <col min="13064" max="13064" width="9" style="45"/>
    <col min="13065" max="13065" width="14.375" style="45" bestFit="1" customWidth="1"/>
    <col min="13066" max="13069" width="9" style="45"/>
    <col min="13070" max="13072" width="15.875" style="45" bestFit="1" customWidth="1"/>
    <col min="13073" max="13314" width="9" style="45"/>
    <col min="13315" max="13315" width="1.75" style="45" customWidth="1"/>
    <col min="13316" max="13316" width="5.75" style="45" bestFit="1" customWidth="1"/>
    <col min="13317" max="13317" width="7.75" style="45" bestFit="1" customWidth="1"/>
    <col min="13318" max="13318" width="34.125" style="45" bestFit="1" customWidth="1"/>
    <col min="13319" max="13319" width="16.625" style="45" customWidth="1"/>
    <col min="13320" max="13320" width="9" style="45"/>
    <col min="13321" max="13321" width="14.375" style="45" bestFit="1" customWidth="1"/>
    <col min="13322" max="13325" width="9" style="45"/>
    <col min="13326" max="13328" width="15.875" style="45" bestFit="1" customWidth="1"/>
    <col min="13329" max="13570" width="9" style="45"/>
    <col min="13571" max="13571" width="1.75" style="45" customWidth="1"/>
    <col min="13572" max="13572" width="5.75" style="45" bestFit="1" customWidth="1"/>
    <col min="13573" max="13573" width="7.75" style="45" bestFit="1" customWidth="1"/>
    <col min="13574" max="13574" width="34.125" style="45" bestFit="1" customWidth="1"/>
    <col min="13575" max="13575" width="16.625" style="45" customWidth="1"/>
    <col min="13576" max="13576" width="9" style="45"/>
    <col min="13577" max="13577" width="14.375" style="45" bestFit="1" customWidth="1"/>
    <col min="13578" max="13581" width="9" style="45"/>
    <col min="13582" max="13584" width="15.875" style="45" bestFit="1" customWidth="1"/>
    <col min="13585" max="13826" width="9" style="45"/>
    <col min="13827" max="13827" width="1.75" style="45" customWidth="1"/>
    <col min="13828" max="13828" width="5.75" style="45" bestFit="1" customWidth="1"/>
    <col min="13829" max="13829" width="7.75" style="45" bestFit="1" customWidth="1"/>
    <col min="13830" max="13830" width="34.125" style="45" bestFit="1" customWidth="1"/>
    <col min="13831" max="13831" width="16.625" style="45" customWidth="1"/>
    <col min="13832" max="13832" width="9" style="45"/>
    <col min="13833" max="13833" width="14.375" style="45" bestFit="1" customWidth="1"/>
    <col min="13834" max="13837" width="9" style="45"/>
    <col min="13838" max="13840" width="15.875" style="45" bestFit="1" customWidth="1"/>
    <col min="13841" max="14082" width="9" style="45"/>
    <col min="14083" max="14083" width="1.75" style="45" customWidth="1"/>
    <col min="14084" max="14084" width="5.75" style="45" bestFit="1" customWidth="1"/>
    <col min="14085" max="14085" width="7.75" style="45" bestFit="1" customWidth="1"/>
    <col min="14086" max="14086" width="34.125" style="45" bestFit="1" customWidth="1"/>
    <col min="14087" max="14087" width="16.625" style="45" customWidth="1"/>
    <col min="14088" max="14088" width="9" style="45"/>
    <col min="14089" max="14089" width="14.375" style="45" bestFit="1" customWidth="1"/>
    <col min="14090" max="14093" width="9" style="45"/>
    <col min="14094" max="14096" width="15.875" style="45" bestFit="1" customWidth="1"/>
    <col min="14097" max="14338" width="9" style="45"/>
    <col min="14339" max="14339" width="1.75" style="45" customWidth="1"/>
    <col min="14340" max="14340" width="5.75" style="45" bestFit="1" customWidth="1"/>
    <col min="14341" max="14341" width="7.75" style="45" bestFit="1" customWidth="1"/>
    <col min="14342" max="14342" width="34.125" style="45" bestFit="1" customWidth="1"/>
    <col min="14343" max="14343" width="16.625" style="45" customWidth="1"/>
    <col min="14344" max="14344" width="9" style="45"/>
    <col min="14345" max="14345" width="14.375" style="45" bestFit="1" customWidth="1"/>
    <col min="14346" max="14349" width="9" style="45"/>
    <col min="14350" max="14352" width="15.875" style="45" bestFit="1" customWidth="1"/>
    <col min="14353" max="14594" width="9" style="45"/>
    <col min="14595" max="14595" width="1.75" style="45" customWidth="1"/>
    <col min="14596" max="14596" width="5.75" style="45" bestFit="1" customWidth="1"/>
    <col min="14597" max="14597" width="7.75" style="45" bestFit="1" customWidth="1"/>
    <col min="14598" max="14598" width="34.125" style="45" bestFit="1" customWidth="1"/>
    <col min="14599" max="14599" width="16.625" style="45" customWidth="1"/>
    <col min="14600" max="14600" width="9" style="45"/>
    <col min="14601" max="14601" width="14.375" style="45" bestFit="1" customWidth="1"/>
    <col min="14602" max="14605" width="9" style="45"/>
    <col min="14606" max="14608" width="15.875" style="45" bestFit="1" customWidth="1"/>
    <col min="14609" max="14850" width="9" style="45"/>
    <col min="14851" max="14851" width="1.75" style="45" customWidth="1"/>
    <col min="14852" max="14852" width="5.75" style="45" bestFit="1" customWidth="1"/>
    <col min="14853" max="14853" width="7.75" style="45" bestFit="1" customWidth="1"/>
    <col min="14854" max="14854" width="34.125" style="45" bestFit="1" customWidth="1"/>
    <col min="14855" max="14855" width="16.625" style="45" customWidth="1"/>
    <col min="14856" max="14856" width="9" style="45"/>
    <col min="14857" max="14857" width="14.375" style="45" bestFit="1" customWidth="1"/>
    <col min="14858" max="14861" width="9" style="45"/>
    <col min="14862" max="14864" width="15.875" style="45" bestFit="1" customWidth="1"/>
    <col min="14865" max="15106" width="9" style="45"/>
    <col min="15107" max="15107" width="1.75" style="45" customWidth="1"/>
    <col min="15108" max="15108" width="5.75" style="45" bestFit="1" customWidth="1"/>
    <col min="15109" max="15109" width="7.75" style="45" bestFit="1" customWidth="1"/>
    <col min="15110" max="15110" width="34.125" style="45" bestFit="1" customWidth="1"/>
    <col min="15111" max="15111" width="16.625" style="45" customWidth="1"/>
    <col min="15112" max="15112" width="9" style="45"/>
    <col min="15113" max="15113" width="14.375" style="45" bestFit="1" customWidth="1"/>
    <col min="15114" max="15117" width="9" style="45"/>
    <col min="15118" max="15120" width="15.875" style="45" bestFit="1" customWidth="1"/>
    <col min="15121" max="15362" width="9" style="45"/>
    <col min="15363" max="15363" width="1.75" style="45" customWidth="1"/>
    <col min="15364" max="15364" width="5.75" style="45" bestFit="1" customWidth="1"/>
    <col min="15365" max="15365" width="7.75" style="45" bestFit="1" customWidth="1"/>
    <col min="15366" max="15366" width="34.125" style="45" bestFit="1" customWidth="1"/>
    <col min="15367" max="15367" width="16.625" style="45" customWidth="1"/>
    <col min="15368" max="15368" width="9" style="45"/>
    <col min="15369" max="15369" width="14.375" style="45" bestFit="1" customWidth="1"/>
    <col min="15370" max="15373" width="9" style="45"/>
    <col min="15374" max="15376" width="15.875" style="45" bestFit="1" customWidth="1"/>
    <col min="15377" max="15618" width="9" style="45"/>
    <col min="15619" max="15619" width="1.75" style="45" customWidth="1"/>
    <col min="15620" max="15620" width="5.75" style="45" bestFit="1" customWidth="1"/>
    <col min="15621" max="15621" width="7.75" style="45" bestFit="1" customWidth="1"/>
    <col min="15622" max="15622" width="34.125" style="45" bestFit="1" customWidth="1"/>
    <col min="15623" max="15623" width="16.625" style="45" customWidth="1"/>
    <col min="15624" max="15624" width="9" style="45"/>
    <col min="15625" max="15625" width="14.375" style="45" bestFit="1" customWidth="1"/>
    <col min="15626" max="15629" width="9" style="45"/>
    <col min="15630" max="15632" width="15.875" style="45" bestFit="1" customWidth="1"/>
    <col min="15633" max="15874" width="9" style="45"/>
    <col min="15875" max="15875" width="1.75" style="45" customWidth="1"/>
    <col min="15876" max="15876" width="5.75" style="45" bestFit="1" customWidth="1"/>
    <col min="15877" max="15877" width="7.75" style="45" bestFit="1" customWidth="1"/>
    <col min="15878" max="15878" width="34.125" style="45" bestFit="1" customWidth="1"/>
    <col min="15879" max="15879" width="16.625" style="45" customWidth="1"/>
    <col min="15880" max="15880" width="9" style="45"/>
    <col min="15881" max="15881" width="14.375" style="45" bestFit="1" customWidth="1"/>
    <col min="15882" max="15885" width="9" style="45"/>
    <col min="15886" max="15888" width="15.875" style="45" bestFit="1" customWidth="1"/>
    <col min="15889" max="16130" width="9" style="45"/>
    <col min="16131" max="16131" width="1.75" style="45" customWidth="1"/>
    <col min="16132" max="16132" width="5.75" style="45" bestFit="1" customWidth="1"/>
    <col min="16133" max="16133" width="7.75" style="45" bestFit="1" customWidth="1"/>
    <col min="16134" max="16134" width="34.125" style="45" bestFit="1" customWidth="1"/>
    <col min="16135" max="16135" width="16.625" style="45" customWidth="1"/>
    <col min="16136" max="16136" width="9" style="45"/>
    <col min="16137" max="16137" width="14.375" style="45" bestFit="1" customWidth="1"/>
    <col min="16138" max="16141" width="9" style="45"/>
    <col min="16142" max="16144" width="15.875" style="45" bestFit="1" customWidth="1"/>
    <col min="16145" max="16384" width="9" style="45"/>
  </cols>
  <sheetData>
    <row r="1" spans="1:17">
      <c r="B1" s="1516" t="s">
        <v>655</v>
      </c>
      <c r="C1" s="1516"/>
      <c r="D1" s="1516"/>
      <c r="E1" s="1516"/>
      <c r="F1" s="1516"/>
      <c r="G1" s="1516"/>
      <c r="H1" s="1516"/>
      <c r="I1" s="1516"/>
      <c r="J1" s="1516"/>
      <c r="K1" s="1516"/>
      <c r="L1" s="1516"/>
      <c r="M1" s="1516"/>
      <c r="N1" s="1516"/>
      <c r="O1" s="1516"/>
      <c r="P1" s="1516"/>
      <c r="Q1" s="1516"/>
    </row>
    <row r="2" spans="1:17">
      <c r="B2" s="1516"/>
      <c r="C2" s="1516"/>
      <c r="D2" s="1516"/>
      <c r="E2" s="1516"/>
      <c r="F2" s="1516"/>
      <c r="G2" s="1516"/>
      <c r="H2" s="1516"/>
      <c r="I2" s="1516"/>
      <c r="J2" s="1516"/>
      <c r="K2" s="1516"/>
      <c r="L2" s="1516"/>
      <c r="M2" s="1516"/>
      <c r="N2" s="1516"/>
      <c r="O2" s="1516"/>
      <c r="P2" s="1516"/>
      <c r="Q2" s="1516"/>
    </row>
    <row r="3" spans="1:17">
      <c r="B3" s="1516"/>
      <c r="C3" s="1516"/>
      <c r="D3" s="1516"/>
      <c r="E3" s="1516"/>
      <c r="F3" s="1516"/>
      <c r="G3" s="1516"/>
      <c r="H3" s="1516"/>
      <c r="I3" s="1516"/>
      <c r="J3" s="1516"/>
      <c r="K3" s="1516"/>
      <c r="L3" s="1516"/>
      <c r="M3" s="1516"/>
      <c r="N3" s="1516"/>
      <c r="O3" s="1516"/>
      <c r="P3" s="1516"/>
      <c r="Q3" s="1516"/>
    </row>
    <row r="4" spans="1:17" ht="17.25" thickBot="1">
      <c r="B4" s="153"/>
      <c r="C4" s="153"/>
      <c r="D4" s="154"/>
      <c r="E4" s="153"/>
      <c r="F4" s="153"/>
      <c r="G4" s="153"/>
      <c r="H4" s="153"/>
      <c r="I4" s="153"/>
      <c r="J4" s="48"/>
      <c r="K4" s="1428" t="s">
        <v>38</v>
      </c>
      <c r="L4" s="1428"/>
      <c r="M4" s="1428"/>
      <c r="N4" s="1428"/>
      <c r="O4" s="1428"/>
      <c r="P4" s="1428"/>
      <c r="Q4" s="1428"/>
    </row>
    <row r="5" spans="1:17" ht="18">
      <c r="A5" s="49"/>
      <c r="B5" s="1480" t="s">
        <v>39</v>
      </c>
      <c r="C5" s="1482" t="s">
        <v>65</v>
      </c>
      <c r="D5" s="1484" t="s">
        <v>40</v>
      </c>
      <c r="E5" s="1485"/>
      <c r="F5" s="1485"/>
      <c r="G5" s="1517"/>
      <c r="H5" s="1518" t="s">
        <v>25</v>
      </c>
      <c r="I5" s="1520" t="s">
        <v>282</v>
      </c>
      <c r="J5" s="1518" t="s">
        <v>78</v>
      </c>
      <c r="K5" s="1522"/>
      <c r="L5" s="1523"/>
      <c r="M5" s="1523"/>
      <c r="N5" s="1523"/>
      <c r="O5" s="1523"/>
      <c r="P5" s="1524"/>
      <c r="Q5" s="1478" t="s">
        <v>42</v>
      </c>
    </row>
    <row r="6" spans="1:17" ht="18">
      <c r="A6" s="49"/>
      <c r="B6" s="1481"/>
      <c r="C6" s="1483"/>
      <c r="D6" s="1103" t="s">
        <v>43</v>
      </c>
      <c r="E6" s="1103" t="s">
        <v>44</v>
      </c>
      <c r="F6" s="1103" t="s">
        <v>576</v>
      </c>
      <c r="G6" s="1103" t="s">
        <v>45</v>
      </c>
      <c r="H6" s="1519"/>
      <c r="I6" s="1521"/>
      <c r="J6" s="1519"/>
      <c r="K6" s="155" t="s">
        <v>12</v>
      </c>
      <c r="L6" s="155" t="s">
        <v>79</v>
      </c>
      <c r="M6" s="155" t="s">
        <v>80</v>
      </c>
      <c r="N6" s="155" t="s">
        <v>81</v>
      </c>
      <c r="O6" s="155" t="s">
        <v>596</v>
      </c>
      <c r="P6" s="155" t="s">
        <v>82</v>
      </c>
      <c r="Q6" s="1479"/>
    </row>
    <row r="7" spans="1:17" ht="18">
      <c r="A7" s="49"/>
      <c r="B7" s="127" t="s">
        <v>48</v>
      </c>
      <c r="C7" s="50"/>
      <c r="D7" s="128"/>
      <c r="E7" s="50" t="str">
        <f>COUNTA(E8:E27)&amp;"호"</f>
        <v>1호</v>
      </c>
      <c r="F7" s="50"/>
      <c r="G7" s="50"/>
      <c r="H7" s="50"/>
      <c r="I7" s="156">
        <f t="shared" ref="I7:P7" si="0">SUM(I8:I27)</f>
        <v>100</v>
      </c>
      <c r="J7" s="52">
        <f t="shared" si="0"/>
        <v>10</v>
      </c>
      <c r="K7" s="52">
        <f t="shared" si="0"/>
        <v>500000</v>
      </c>
      <c r="L7" s="52">
        <f t="shared" si="0"/>
        <v>150000</v>
      </c>
      <c r="M7" s="52">
        <f t="shared" si="0"/>
        <v>45000</v>
      </c>
      <c r="N7" s="52">
        <f t="shared" si="0"/>
        <v>105000</v>
      </c>
      <c r="O7" s="52">
        <f t="shared" si="0"/>
        <v>300000</v>
      </c>
      <c r="P7" s="52">
        <f t="shared" si="0"/>
        <v>200000</v>
      </c>
      <c r="Q7" s="130"/>
    </row>
    <row r="8" spans="1:17">
      <c r="B8" s="736" t="s">
        <v>292</v>
      </c>
      <c r="C8" s="737" t="s">
        <v>49</v>
      </c>
      <c r="D8" s="782" t="s">
        <v>464</v>
      </c>
      <c r="E8" s="783" t="s">
        <v>287</v>
      </c>
      <c r="F8" s="783" t="s">
        <v>562</v>
      </c>
      <c r="G8" s="737" t="s">
        <v>288</v>
      </c>
      <c r="H8" s="737" t="s">
        <v>50</v>
      </c>
      <c r="I8" s="737">
        <v>100</v>
      </c>
      <c r="J8" s="742">
        <v>10</v>
      </c>
      <c r="K8" s="744">
        <f>J8*50000</f>
        <v>500000</v>
      </c>
      <c r="L8" s="744">
        <f>K8*0.3</f>
        <v>150000</v>
      </c>
      <c r="M8" s="744">
        <f>K8*0.09</f>
        <v>45000</v>
      </c>
      <c r="N8" s="744">
        <f>K8*0.21</f>
        <v>105000</v>
      </c>
      <c r="O8" s="744">
        <f>SUM(L8:N8)</f>
        <v>300000</v>
      </c>
      <c r="P8" s="744">
        <f>K8*0.4</f>
        <v>200000</v>
      </c>
      <c r="Q8" s="745"/>
    </row>
    <row r="9" spans="1:17">
      <c r="B9" s="1098"/>
      <c r="C9" s="62"/>
      <c r="D9" s="110"/>
      <c r="E9" s="111"/>
      <c r="F9" s="111"/>
      <c r="G9" s="62"/>
      <c r="H9" s="62"/>
      <c r="I9" s="62"/>
      <c r="J9" s="132"/>
      <c r="K9" s="114">
        <f t="shared" ref="K9:K27" si="1">J9*50000</f>
        <v>0</v>
      </c>
      <c r="L9" s="114">
        <f t="shared" ref="L9:L27" si="2">K9*0.3</f>
        <v>0</v>
      </c>
      <c r="M9" s="114">
        <f t="shared" ref="M9:M27" si="3">K9*0.09</f>
        <v>0</v>
      </c>
      <c r="N9" s="114">
        <f t="shared" ref="N9:N27" si="4">K9*0.21</f>
        <v>0</v>
      </c>
      <c r="O9" s="1156">
        <f t="shared" ref="O9:O27" si="5">SUM(L9:N9)</f>
        <v>0</v>
      </c>
      <c r="P9" s="114">
        <f t="shared" ref="P9:P27" si="6">K9*0.4</f>
        <v>0</v>
      </c>
      <c r="Q9" s="65"/>
    </row>
    <row r="10" spans="1:17">
      <c r="B10" s="1098"/>
      <c r="C10" s="62"/>
      <c r="D10" s="110"/>
      <c r="E10" s="111"/>
      <c r="F10" s="111"/>
      <c r="G10" s="62"/>
      <c r="H10" s="62"/>
      <c r="I10" s="62"/>
      <c r="J10" s="132"/>
      <c r="K10" s="114">
        <f t="shared" si="1"/>
        <v>0</v>
      </c>
      <c r="L10" s="114">
        <f t="shared" si="2"/>
        <v>0</v>
      </c>
      <c r="M10" s="114">
        <f t="shared" si="3"/>
        <v>0</v>
      </c>
      <c r="N10" s="114">
        <f t="shared" si="4"/>
        <v>0</v>
      </c>
      <c r="O10" s="1156">
        <f t="shared" si="5"/>
        <v>0</v>
      </c>
      <c r="P10" s="114">
        <f t="shared" si="6"/>
        <v>0</v>
      </c>
      <c r="Q10" s="65"/>
    </row>
    <row r="11" spans="1:17">
      <c r="B11" s="1098"/>
      <c r="C11" s="62"/>
      <c r="D11" s="63"/>
      <c r="E11" s="64"/>
      <c r="F11" s="64"/>
      <c r="G11" s="1099"/>
      <c r="H11" s="62"/>
      <c r="I11" s="1099"/>
      <c r="J11" s="132"/>
      <c r="K11" s="114">
        <f t="shared" si="1"/>
        <v>0</v>
      </c>
      <c r="L11" s="114">
        <f t="shared" si="2"/>
        <v>0</v>
      </c>
      <c r="M11" s="114">
        <f t="shared" si="3"/>
        <v>0</v>
      </c>
      <c r="N11" s="114">
        <f t="shared" si="4"/>
        <v>0</v>
      </c>
      <c r="O11" s="1156">
        <f t="shared" si="5"/>
        <v>0</v>
      </c>
      <c r="P11" s="114">
        <f t="shared" si="6"/>
        <v>0</v>
      </c>
      <c r="Q11" s="65"/>
    </row>
    <row r="12" spans="1:17">
      <c r="B12" s="1098"/>
      <c r="C12" s="62"/>
      <c r="D12" s="63"/>
      <c r="E12" s="64"/>
      <c r="F12" s="64"/>
      <c r="G12" s="1099"/>
      <c r="H12" s="62"/>
      <c r="I12" s="1099"/>
      <c r="J12" s="132"/>
      <c r="K12" s="114">
        <f t="shared" si="1"/>
        <v>0</v>
      </c>
      <c r="L12" s="114">
        <f t="shared" si="2"/>
        <v>0</v>
      </c>
      <c r="M12" s="114">
        <f t="shared" si="3"/>
        <v>0</v>
      </c>
      <c r="N12" s="114">
        <f t="shared" si="4"/>
        <v>0</v>
      </c>
      <c r="O12" s="1156">
        <f t="shared" si="5"/>
        <v>0</v>
      </c>
      <c r="P12" s="114">
        <f t="shared" si="6"/>
        <v>0</v>
      </c>
      <c r="Q12" s="65"/>
    </row>
    <row r="13" spans="1:17">
      <c r="B13" s="1098"/>
      <c r="C13" s="62"/>
      <c r="D13" s="63"/>
      <c r="E13" s="64"/>
      <c r="F13" s="64"/>
      <c r="G13" s="1099"/>
      <c r="H13" s="62"/>
      <c r="I13" s="1099"/>
      <c r="J13" s="132"/>
      <c r="K13" s="114">
        <f t="shared" si="1"/>
        <v>0</v>
      </c>
      <c r="L13" s="114">
        <f t="shared" si="2"/>
        <v>0</v>
      </c>
      <c r="M13" s="114">
        <f t="shared" si="3"/>
        <v>0</v>
      </c>
      <c r="N13" s="114">
        <f t="shared" si="4"/>
        <v>0</v>
      </c>
      <c r="O13" s="1156">
        <f t="shared" si="5"/>
        <v>0</v>
      </c>
      <c r="P13" s="114">
        <f t="shared" si="6"/>
        <v>0</v>
      </c>
      <c r="Q13" s="65"/>
    </row>
    <row r="14" spans="1:17">
      <c r="B14" s="1098"/>
      <c r="C14" s="62"/>
      <c r="D14" s="63"/>
      <c r="E14" s="64"/>
      <c r="F14" s="64"/>
      <c r="G14" s="1099"/>
      <c r="H14" s="62"/>
      <c r="I14" s="1099"/>
      <c r="J14" s="132"/>
      <c r="K14" s="114">
        <f t="shared" si="1"/>
        <v>0</v>
      </c>
      <c r="L14" s="114">
        <f t="shared" si="2"/>
        <v>0</v>
      </c>
      <c r="M14" s="114">
        <f t="shared" si="3"/>
        <v>0</v>
      </c>
      <c r="N14" s="114">
        <f t="shared" si="4"/>
        <v>0</v>
      </c>
      <c r="O14" s="1156">
        <f t="shared" si="5"/>
        <v>0</v>
      </c>
      <c r="P14" s="114">
        <f t="shared" si="6"/>
        <v>0</v>
      </c>
      <c r="Q14" s="65"/>
    </row>
    <row r="15" spans="1:17">
      <c r="B15" s="1098"/>
      <c r="C15" s="62"/>
      <c r="D15" s="63"/>
      <c r="E15" s="64"/>
      <c r="F15" s="64"/>
      <c r="G15" s="1099"/>
      <c r="H15" s="1099"/>
      <c r="I15" s="1099"/>
      <c r="J15" s="132"/>
      <c r="K15" s="114">
        <f t="shared" si="1"/>
        <v>0</v>
      </c>
      <c r="L15" s="114">
        <f t="shared" si="2"/>
        <v>0</v>
      </c>
      <c r="M15" s="114">
        <f t="shared" si="3"/>
        <v>0</v>
      </c>
      <c r="N15" s="114">
        <f t="shared" si="4"/>
        <v>0</v>
      </c>
      <c r="O15" s="1156">
        <f t="shared" si="5"/>
        <v>0</v>
      </c>
      <c r="P15" s="114">
        <f t="shared" si="6"/>
        <v>0</v>
      </c>
      <c r="Q15" s="65"/>
    </row>
    <row r="16" spans="1:17">
      <c r="B16" s="1098"/>
      <c r="C16" s="62"/>
      <c r="D16" s="63"/>
      <c r="E16" s="64"/>
      <c r="F16" s="64"/>
      <c r="G16" s="1099"/>
      <c r="H16" s="1099"/>
      <c r="I16" s="1099"/>
      <c r="J16" s="132"/>
      <c r="K16" s="114">
        <f t="shared" si="1"/>
        <v>0</v>
      </c>
      <c r="L16" s="114">
        <f t="shared" si="2"/>
        <v>0</v>
      </c>
      <c r="M16" s="114">
        <f t="shared" si="3"/>
        <v>0</v>
      </c>
      <c r="N16" s="114">
        <f t="shared" si="4"/>
        <v>0</v>
      </c>
      <c r="O16" s="1156">
        <f t="shared" si="5"/>
        <v>0</v>
      </c>
      <c r="P16" s="114">
        <f t="shared" si="6"/>
        <v>0</v>
      </c>
      <c r="Q16" s="65"/>
    </row>
    <row r="17" spans="2:17">
      <c r="B17" s="1098"/>
      <c r="C17" s="62"/>
      <c r="D17" s="63"/>
      <c r="E17" s="64"/>
      <c r="F17" s="64"/>
      <c r="G17" s="1099"/>
      <c r="H17" s="62"/>
      <c r="I17" s="1099"/>
      <c r="J17" s="132"/>
      <c r="K17" s="114">
        <f t="shared" si="1"/>
        <v>0</v>
      </c>
      <c r="L17" s="114">
        <f t="shared" si="2"/>
        <v>0</v>
      </c>
      <c r="M17" s="114">
        <f t="shared" si="3"/>
        <v>0</v>
      </c>
      <c r="N17" s="114">
        <f t="shared" si="4"/>
        <v>0</v>
      </c>
      <c r="O17" s="1156">
        <f t="shared" si="5"/>
        <v>0</v>
      </c>
      <c r="P17" s="114">
        <f t="shared" si="6"/>
        <v>0</v>
      </c>
      <c r="Q17" s="65"/>
    </row>
    <row r="18" spans="2:17">
      <c r="B18" s="1098"/>
      <c r="C18" s="62"/>
      <c r="D18" s="63"/>
      <c r="E18" s="64"/>
      <c r="F18" s="64"/>
      <c r="G18" s="1099"/>
      <c r="H18" s="62"/>
      <c r="I18" s="1099"/>
      <c r="J18" s="132"/>
      <c r="K18" s="114">
        <f t="shared" si="1"/>
        <v>0</v>
      </c>
      <c r="L18" s="114">
        <f t="shared" si="2"/>
        <v>0</v>
      </c>
      <c r="M18" s="114">
        <f t="shared" si="3"/>
        <v>0</v>
      </c>
      <c r="N18" s="114">
        <f t="shared" si="4"/>
        <v>0</v>
      </c>
      <c r="O18" s="1156">
        <f t="shared" si="5"/>
        <v>0</v>
      </c>
      <c r="P18" s="114">
        <f t="shared" si="6"/>
        <v>0</v>
      </c>
      <c r="Q18" s="65"/>
    </row>
    <row r="19" spans="2:17">
      <c r="B19" s="1098"/>
      <c r="C19" s="62"/>
      <c r="D19" s="63"/>
      <c r="E19" s="64"/>
      <c r="F19" s="64"/>
      <c r="G19" s="1099"/>
      <c r="H19" s="62"/>
      <c r="I19" s="1099"/>
      <c r="J19" s="132"/>
      <c r="K19" s="114">
        <f t="shared" si="1"/>
        <v>0</v>
      </c>
      <c r="L19" s="114">
        <f t="shared" si="2"/>
        <v>0</v>
      </c>
      <c r="M19" s="114">
        <f t="shared" si="3"/>
        <v>0</v>
      </c>
      <c r="N19" s="114">
        <f t="shared" si="4"/>
        <v>0</v>
      </c>
      <c r="O19" s="1156">
        <f t="shared" si="5"/>
        <v>0</v>
      </c>
      <c r="P19" s="114">
        <f t="shared" si="6"/>
        <v>0</v>
      </c>
      <c r="Q19" s="65"/>
    </row>
    <row r="20" spans="2:17">
      <c r="B20" s="1098"/>
      <c r="C20" s="62"/>
      <c r="D20" s="63"/>
      <c r="E20" s="64"/>
      <c r="F20" s="64"/>
      <c r="G20" s="1099"/>
      <c r="H20" s="62"/>
      <c r="I20" s="1099"/>
      <c r="J20" s="132"/>
      <c r="K20" s="114">
        <f t="shared" si="1"/>
        <v>0</v>
      </c>
      <c r="L20" s="114">
        <f t="shared" si="2"/>
        <v>0</v>
      </c>
      <c r="M20" s="114">
        <f t="shared" si="3"/>
        <v>0</v>
      </c>
      <c r="N20" s="114">
        <f t="shared" si="4"/>
        <v>0</v>
      </c>
      <c r="O20" s="1156">
        <f t="shared" si="5"/>
        <v>0</v>
      </c>
      <c r="P20" s="114">
        <f t="shared" si="6"/>
        <v>0</v>
      </c>
      <c r="Q20" s="65"/>
    </row>
    <row r="21" spans="2:17">
      <c r="B21" s="1098"/>
      <c r="C21" s="62"/>
      <c r="D21" s="63"/>
      <c r="E21" s="64"/>
      <c r="F21" s="64"/>
      <c r="G21" s="1099"/>
      <c r="H21" s="62"/>
      <c r="I21" s="1099"/>
      <c r="J21" s="132"/>
      <c r="K21" s="114">
        <f t="shared" si="1"/>
        <v>0</v>
      </c>
      <c r="L21" s="114">
        <f t="shared" si="2"/>
        <v>0</v>
      </c>
      <c r="M21" s="114">
        <f t="shared" si="3"/>
        <v>0</v>
      </c>
      <c r="N21" s="114">
        <f t="shared" si="4"/>
        <v>0</v>
      </c>
      <c r="O21" s="1156">
        <f t="shared" si="5"/>
        <v>0</v>
      </c>
      <c r="P21" s="114">
        <f t="shared" si="6"/>
        <v>0</v>
      </c>
      <c r="Q21" s="65"/>
    </row>
    <row r="22" spans="2:17">
      <c r="B22" s="1098"/>
      <c r="C22" s="62"/>
      <c r="D22" s="63"/>
      <c r="E22" s="64"/>
      <c r="F22" s="64"/>
      <c r="G22" s="1099"/>
      <c r="H22" s="62"/>
      <c r="I22" s="1099"/>
      <c r="J22" s="132"/>
      <c r="K22" s="114">
        <f t="shared" si="1"/>
        <v>0</v>
      </c>
      <c r="L22" s="114">
        <f t="shared" si="2"/>
        <v>0</v>
      </c>
      <c r="M22" s="114">
        <f t="shared" si="3"/>
        <v>0</v>
      </c>
      <c r="N22" s="114">
        <f t="shared" si="4"/>
        <v>0</v>
      </c>
      <c r="O22" s="1156">
        <f t="shared" si="5"/>
        <v>0</v>
      </c>
      <c r="P22" s="114">
        <f t="shared" si="6"/>
        <v>0</v>
      </c>
      <c r="Q22" s="65"/>
    </row>
    <row r="23" spans="2:17">
      <c r="B23" s="1098"/>
      <c r="C23" s="62"/>
      <c r="D23" s="63"/>
      <c r="E23" s="64"/>
      <c r="F23" s="64"/>
      <c r="G23" s="1099"/>
      <c r="H23" s="62"/>
      <c r="I23" s="1099"/>
      <c r="J23" s="132"/>
      <c r="K23" s="114">
        <f t="shared" si="1"/>
        <v>0</v>
      </c>
      <c r="L23" s="114">
        <f t="shared" si="2"/>
        <v>0</v>
      </c>
      <c r="M23" s="114">
        <f t="shared" si="3"/>
        <v>0</v>
      </c>
      <c r="N23" s="114">
        <f t="shared" si="4"/>
        <v>0</v>
      </c>
      <c r="O23" s="1156">
        <f t="shared" si="5"/>
        <v>0</v>
      </c>
      <c r="P23" s="114">
        <f t="shared" si="6"/>
        <v>0</v>
      </c>
      <c r="Q23" s="65"/>
    </row>
    <row r="24" spans="2:17">
      <c r="B24" s="1098"/>
      <c r="C24" s="62"/>
      <c r="D24" s="63"/>
      <c r="E24" s="64"/>
      <c r="F24" s="64"/>
      <c r="G24" s="1099"/>
      <c r="H24" s="62"/>
      <c r="I24" s="1099"/>
      <c r="J24" s="132"/>
      <c r="K24" s="114">
        <f t="shared" si="1"/>
        <v>0</v>
      </c>
      <c r="L24" s="114">
        <f t="shared" si="2"/>
        <v>0</v>
      </c>
      <c r="M24" s="114">
        <f t="shared" si="3"/>
        <v>0</v>
      </c>
      <c r="N24" s="114">
        <f t="shared" si="4"/>
        <v>0</v>
      </c>
      <c r="O24" s="1156">
        <f t="shared" si="5"/>
        <v>0</v>
      </c>
      <c r="P24" s="114">
        <f t="shared" si="6"/>
        <v>0</v>
      </c>
      <c r="Q24" s="65"/>
    </row>
    <row r="25" spans="2:17">
      <c r="B25" s="1098"/>
      <c r="C25" s="62"/>
      <c r="D25" s="63"/>
      <c r="E25" s="64"/>
      <c r="F25" s="64"/>
      <c r="G25" s="1099"/>
      <c r="H25" s="62"/>
      <c r="I25" s="1099"/>
      <c r="J25" s="132"/>
      <c r="K25" s="114">
        <f t="shared" si="1"/>
        <v>0</v>
      </c>
      <c r="L25" s="114">
        <f t="shared" si="2"/>
        <v>0</v>
      </c>
      <c r="M25" s="114">
        <f t="shared" si="3"/>
        <v>0</v>
      </c>
      <c r="N25" s="114">
        <f t="shared" si="4"/>
        <v>0</v>
      </c>
      <c r="O25" s="1156">
        <f t="shared" si="5"/>
        <v>0</v>
      </c>
      <c r="P25" s="114">
        <f t="shared" si="6"/>
        <v>0</v>
      </c>
      <c r="Q25" s="65"/>
    </row>
    <row r="26" spans="2:17">
      <c r="B26" s="1098"/>
      <c r="C26" s="62"/>
      <c r="D26" s="63"/>
      <c r="E26" s="64"/>
      <c r="F26" s="64"/>
      <c r="G26" s="1099"/>
      <c r="H26" s="62"/>
      <c r="I26" s="1099"/>
      <c r="J26" s="132"/>
      <c r="K26" s="114">
        <f t="shared" si="1"/>
        <v>0</v>
      </c>
      <c r="L26" s="114">
        <f t="shared" si="2"/>
        <v>0</v>
      </c>
      <c r="M26" s="114">
        <f t="shared" si="3"/>
        <v>0</v>
      </c>
      <c r="N26" s="114">
        <f t="shared" si="4"/>
        <v>0</v>
      </c>
      <c r="O26" s="1156">
        <f t="shared" si="5"/>
        <v>0</v>
      </c>
      <c r="P26" s="114">
        <f t="shared" si="6"/>
        <v>0</v>
      </c>
      <c r="Q26" s="65"/>
    </row>
    <row r="27" spans="2:17" ht="17.25" thickBot="1">
      <c r="B27" s="157"/>
      <c r="C27" s="158"/>
      <c r="D27" s="159"/>
      <c r="E27" s="160"/>
      <c r="F27" s="160"/>
      <c r="G27" s="161"/>
      <c r="H27" s="158"/>
      <c r="I27" s="161"/>
      <c r="J27" s="162"/>
      <c r="K27" s="708">
        <f t="shared" si="1"/>
        <v>0</v>
      </c>
      <c r="L27" s="708">
        <f t="shared" si="2"/>
        <v>0</v>
      </c>
      <c r="M27" s="708">
        <f t="shared" si="3"/>
        <v>0</v>
      </c>
      <c r="N27" s="708">
        <f t="shared" si="4"/>
        <v>0</v>
      </c>
      <c r="O27" s="1161">
        <f t="shared" si="5"/>
        <v>0</v>
      </c>
      <c r="P27" s="708">
        <f t="shared" si="6"/>
        <v>0</v>
      </c>
      <c r="Q27" s="163"/>
    </row>
    <row r="28" spans="2:17">
      <c r="B28" s="1166" t="s">
        <v>597</v>
      </c>
    </row>
    <row r="29" spans="2:17">
      <c r="B29" s="1166" t="s">
        <v>598</v>
      </c>
    </row>
    <row r="30" spans="2:17">
      <c r="B30" s="45" t="s">
        <v>599</v>
      </c>
    </row>
  </sheetData>
  <mergeCells count="10">
    <mergeCell ref="Q5:Q6"/>
    <mergeCell ref="B1:Q3"/>
    <mergeCell ref="K4:Q4"/>
    <mergeCell ref="B5:B6"/>
    <mergeCell ref="C5:C6"/>
    <mergeCell ref="D5:G5"/>
    <mergeCell ref="H5:H6"/>
    <mergeCell ref="I5:I6"/>
    <mergeCell ref="J5:J6"/>
    <mergeCell ref="K5:P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5"/>
  <sheetViews>
    <sheetView view="pageBreakPreview" zoomScale="70" zoomScaleNormal="85" zoomScaleSheetLayoutView="70" workbookViewId="0">
      <selection activeCell="C24" sqref="C24"/>
    </sheetView>
  </sheetViews>
  <sheetFormatPr defaultRowHeight="17.25"/>
  <cols>
    <col min="1" max="1" width="10.125" style="46" customWidth="1"/>
    <col min="2" max="2" width="8.5" style="45" customWidth="1"/>
    <col min="3" max="3" width="24.625" style="45" customWidth="1"/>
    <col min="4" max="4" width="15" style="45" customWidth="1"/>
    <col min="5" max="5" width="13.25" style="45" customWidth="1"/>
    <col min="6" max="6" width="15.125" style="45" customWidth="1"/>
    <col min="7" max="7" width="15.375" style="45" customWidth="1"/>
    <col min="8" max="8" width="13.75" style="246" customWidth="1"/>
    <col min="9" max="9" width="16.625" style="246" hidden="1" customWidth="1"/>
    <col min="10" max="10" width="11.5" style="276" customWidth="1"/>
    <col min="11" max="11" width="11.375" style="48" customWidth="1"/>
    <col min="12" max="12" width="10.75" style="48" customWidth="1"/>
    <col min="13" max="13" width="13.75" style="170" customWidth="1"/>
    <col min="14" max="15" width="13.625" style="45" bestFit="1" customWidth="1"/>
    <col min="16" max="16" width="12.625" style="45" bestFit="1" customWidth="1"/>
    <col min="17" max="19" width="14.5" style="48" bestFit="1" customWidth="1"/>
    <col min="20" max="20" width="8.875" style="48" customWidth="1"/>
    <col min="21" max="21" width="19.125" style="46" hidden="1" customWidth="1"/>
    <col min="22" max="24" width="15.875" style="103" hidden="1" customWidth="1"/>
    <col min="25" max="26" width="9" style="45" hidden="1" customWidth="1"/>
    <col min="27" max="251" width="9" style="45"/>
    <col min="252" max="252" width="10.125" style="45" customWidth="1"/>
    <col min="253" max="253" width="8.5" style="45" customWidth="1"/>
    <col min="254" max="254" width="24.625" style="45" customWidth="1"/>
    <col min="255" max="255" width="15" style="45" customWidth="1"/>
    <col min="256" max="256" width="13.25" style="45" customWidth="1"/>
    <col min="257" max="257" width="15.125" style="45" customWidth="1"/>
    <col min="258" max="258" width="15.375" style="45" customWidth="1"/>
    <col min="259" max="259" width="13.75" style="45" customWidth="1"/>
    <col min="260" max="260" width="0" style="45" hidden="1" customWidth="1"/>
    <col min="261" max="261" width="10.625" style="45" customWidth="1"/>
    <col min="262" max="262" width="11.5" style="45" customWidth="1"/>
    <col min="263" max="263" width="11.375" style="45" customWidth="1"/>
    <col min="264" max="264" width="10.75" style="45" customWidth="1"/>
    <col min="265" max="265" width="13.75" style="45" customWidth="1"/>
    <col min="266" max="266" width="11.25" style="45" customWidth="1"/>
    <col min="267" max="267" width="11.375" style="45" customWidth="1"/>
    <col min="268" max="268" width="11.25" style="45" customWidth="1"/>
    <col min="269" max="269" width="12" style="45" customWidth="1"/>
    <col min="270" max="271" width="13.625" style="45" bestFit="1" customWidth="1"/>
    <col min="272" max="272" width="12.625" style="45" bestFit="1" customWidth="1"/>
    <col min="273" max="275" width="14.5" style="45" bestFit="1" customWidth="1"/>
    <col min="276" max="276" width="8.875" style="45" customWidth="1"/>
    <col min="277" max="282" width="0" style="45" hidden="1" customWidth="1"/>
    <col min="283" max="507" width="9" style="45"/>
    <col min="508" max="508" width="10.125" style="45" customWidth="1"/>
    <col min="509" max="509" width="8.5" style="45" customWidth="1"/>
    <col min="510" max="510" width="24.625" style="45" customWidth="1"/>
    <col min="511" max="511" width="15" style="45" customWidth="1"/>
    <col min="512" max="512" width="13.25" style="45" customWidth="1"/>
    <col min="513" max="513" width="15.125" style="45" customWidth="1"/>
    <col min="514" max="514" width="15.375" style="45" customWidth="1"/>
    <col min="515" max="515" width="13.75" style="45" customWidth="1"/>
    <col min="516" max="516" width="0" style="45" hidden="1" customWidth="1"/>
    <col min="517" max="517" width="10.625" style="45" customWidth="1"/>
    <col min="518" max="518" width="11.5" style="45" customWidth="1"/>
    <col min="519" max="519" width="11.375" style="45" customWidth="1"/>
    <col min="520" max="520" width="10.75" style="45" customWidth="1"/>
    <col min="521" max="521" width="13.75" style="45" customWidth="1"/>
    <col min="522" max="522" width="11.25" style="45" customWidth="1"/>
    <col min="523" max="523" width="11.375" style="45" customWidth="1"/>
    <col min="524" max="524" width="11.25" style="45" customWidth="1"/>
    <col min="525" max="525" width="12" style="45" customWidth="1"/>
    <col min="526" max="527" width="13.625" style="45" bestFit="1" customWidth="1"/>
    <col min="528" max="528" width="12.625" style="45" bestFit="1" customWidth="1"/>
    <col min="529" max="531" width="14.5" style="45" bestFit="1" customWidth="1"/>
    <col min="532" max="532" width="8.875" style="45" customWidth="1"/>
    <col min="533" max="538" width="0" style="45" hidden="1" customWidth="1"/>
    <col min="539" max="763" width="9" style="45"/>
    <col min="764" max="764" width="10.125" style="45" customWidth="1"/>
    <col min="765" max="765" width="8.5" style="45" customWidth="1"/>
    <col min="766" max="766" width="24.625" style="45" customWidth="1"/>
    <col min="767" max="767" width="15" style="45" customWidth="1"/>
    <col min="768" max="768" width="13.25" style="45" customWidth="1"/>
    <col min="769" max="769" width="15.125" style="45" customWidth="1"/>
    <col min="770" max="770" width="15.375" style="45" customWidth="1"/>
    <col min="771" max="771" width="13.75" style="45" customWidth="1"/>
    <col min="772" max="772" width="0" style="45" hidden="1" customWidth="1"/>
    <col min="773" max="773" width="10.625" style="45" customWidth="1"/>
    <col min="774" max="774" width="11.5" style="45" customWidth="1"/>
    <col min="775" max="775" width="11.375" style="45" customWidth="1"/>
    <col min="776" max="776" width="10.75" style="45" customWidth="1"/>
    <col min="777" max="777" width="13.75" style="45" customWidth="1"/>
    <col min="778" max="778" width="11.25" style="45" customWidth="1"/>
    <col min="779" max="779" width="11.375" style="45" customWidth="1"/>
    <col min="780" max="780" width="11.25" style="45" customWidth="1"/>
    <col min="781" max="781" width="12" style="45" customWidth="1"/>
    <col min="782" max="783" width="13.625" style="45" bestFit="1" customWidth="1"/>
    <col min="784" max="784" width="12.625" style="45" bestFit="1" customWidth="1"/>
    <col min="785" max="787" width="14.5" style="45" bestFit="1" customWidth="1"/>
    <col min="788" max="788" width="8.875" style="45" customWidth="1"/>
    <col min="789" max="794" width="0" style="45" hidden="1" customWidth="1"/>
    <col min="795" max="1019" width="9" style="45"/>
    <col min="1020" max="1020" width="10.125" style="45" customWidth="1"/>
    <col min="1021" max="1021" width="8.5" style="45" customWidth="1"/>
    <col min="1022" max="1022" width="24.625" style="45" customWidth="1"/>
    <col min="1023" max="1023" width="15" style="45" customWidth="1"/>
    <col min="1024" max="1024" width="13.25" style="45" customWidth="1"/>
    <col min="1025" max="1025" width="15.125" style="45" customWidth="1"/>
    <col min="1026" max="1026" width="15.375" style="45" customWidth="1"/>
    <col min="1027" max="1027" width="13.75" style="45" customWidth="1"/>
    <col min="1028" max="1028" width="0" style="45" hidden="1" customWidth="1"/>
    <col min="1029" max="1029" width="10.625" style="45" customWidth="1"/>
    <col min="1030" max="1030" width="11.5" style="45" customWidth="1"/>
    <col min="1031" max="1031" width="11.375" style="45" customWidth="1"/>
    <col min="1032" max="1032" width="10.75" style="45" customWidth="1"/>
    <col min="1033" max="1033" width="13.75" style="45" customWidth="1"/>
    <col min="1034" max="1034" width="11.25" style="45" customWidth="1"/>
    <col min="1035" max="1035" width="11.375" style="45" customWidth="1"/>
    <col min="1036" max="1036" width="11.25" style="45" customWidth="1"/>
    <col min="1037" max="1037" width="12" style="45" customWidth="1"/>
    <col min="1038" max="1039" width="13.625" style="45" bestFit="1" customWidth="1"/>
    <col min="1040" max="1040" width="12.625" style="45" bestFit="1" customWidth="1"/>
    <col min="1041" max="1043" width="14.5" style="45" bestFit="1" customWidth="1"/>
    <col min="1044" max="1044" width="8.875" style="45" customWidth="1"/>
    <col min="1045" max="1050" width="0" style="45" hidden="1" customWidth="1"/>
    <col min="1051" max="1275" width="9" style="45"/>
    <col min="1276" max="1276" width="10.125" style="45" customWidth="1"/>
    <col min="1277" max="1277" width="8.5" style="45" customWidth="1"/>
    <col min="1278" max="1278" width="24.625" style="45" customWidth="1"/>
    <col min="1279" max="1279" width="15" style="45" customWidth="1"/>
    <col min="1280" max="1280" width="13.25" style="45" customWidth="1"/>
    <col min="1281" max="1281" width="15.125" style="45" customWidth="1"/>
    <col min="1282" max="1282" width="15.375" style="45" customWidth="1"/>
    <col min="1283" max="1283" width="13.75" style="45" customWidth="1"/>
    <col min="1284" max="1284" width="0" style="45" hidden="1" customWidth="1"/>
    <col min="1285" max="1285" width="10.625" style="45" customWidth="1"/>
    <col min="1286" max="1286" width="11.5" style="45" customWidth="1"/>
    <col min="1287" max="1287" width="11.375" style="45" customWidth="1"/>
    <col min="1288" max="1288" width="10.75" style="45" customWidth="1"/>
    <col min="1289" max="1289" width="13.75" style="45" customWidth="1"/>
    <col min="1290" max="1290" width="11.25" style="45" customWidth="1"/>
    <col min="1291" max="1291" width="11.375" style="45" customWidth="1"/>
    <col min="1292" max="1292" width="11.25" style="45" customWidth="1"/>
    <col min="1293" max="1293" width="12" style="45" customWidth="1"/>
    <col min="1294" max="1295" width="13.625" style="45" bestFit="1" customWidth="1"/>
    <col min="1296" max="1296" width="12.625" style="45" bestFit="1" customWidth="1"/>
    <col min="1297" max="1299" width="14.5" style="45" bestFit="1" customWidth="1"/>
    <col min="1300" max="1300" width="8.875" style="45" customWidth="1"/>
    <col min="1301" max="1306" width="0" style="45" hidden="1" customWidth="1"/>
    <col min="1307" max="1531" width="9" style="45"/>
    <col min="1532" max="1532" width="10.125" style="45" customWidth="1"/>
    <col min="1533" max="1533" width="8.5" style="45" customWidth="1"/>
    <col min="1534" max="1534" width="24.625" style="45" customWidth="1"/>
    <col min="1535" max="1535" width="15" style="45" customWidth="1"/>
    <col min="1536" max="1536" width="13.25" style="45" customWidth="1"/>
    <col min="1537" max="1537" width="15.125" style="45" customWidth="1"/>
    <col min="1538" max="1538" width="15.375" style="45" customWidth="1"/>
    <col min="1539" max="1539" width="13.75" style="45" customWidth="1"/>
    <col min="1540" max="1540" width="0" style="45" hidden="1" customWidth="1"/>
    <col min="1541" max="1541" width="10.625" style="45" customWidth="1"/>
    <col min="1542" max="1542" width="11.5" style="45" customWidth="1"/>
    <col min="1543" max="1543" width="11.375" style="45" customWidth="1"/>
    <col min="1544" max="1544" width="10.75" style="45" customWidth="1"/>
    <col min="1545" max="1545" width="13.75" style="45" customWidth="1"/>
    <col min="1546" max="1546" width="11.25" style="45" customWidth="1"/>
    <col min="1547" max="1547" width="11.375" style="45" customWidth="1"/>
    <col min="1548" max="1548" width="11.25" style="45" customWidth="1"/>
    <col min="1549" max="1549" width="12" style="45" customWidth="1"/>
    <col min="1550" max="1551" width="13.625" style="45" bestFit="1" customWidth="1"/>
    <col min="1552" max="1552" width="12.625" style="45" bestFit="1" customWidth="1"/>
    <col min="1553" max="1555" width="14.5" style="45" bestFit="1" customWidth="1"/>
    <col min="1556" max="1556" width="8.875" style="45" customWidth="1"/>
    <col min="1557" max="1562" width="0" style="45" hidden="1" customWidth="1"/>
    <col min="1563" max="1787" width="9" style="45"/>
    <col min="1788" max="1788" width="10.125" style="45" customWidth="1"/>
    <col min="1789" max="1789" width="8.5" style="45" customWidth="1"/>
    <col min="1790" max="1790" width="24.625" style="45" customWidth="1"/>
    <col min="1791" max="1791" width="15" style="45" customWidth="1"/>
    <col min="1792" max="1792" width="13.25" style="45" customWidth="1"/>
    <col min="1793" max="1793" width="15.125" style="45" customWidth="1"/>
    <col min="1794" max="1794" width="15.375" style="45" customWidth="1"/>
    <col min="1795" max="1795" width="13.75" style="45" customWidth="1"/>
    <col min="1796" max="1796" width="0" style="45" hidden="1" customWidth="1"/>
    <col min="1797" max="1797" width="10.625" style="45" customWidth="1"/>
    <col min="1798" max="1798" width="11.5" style="45" customWidth="1"/>
    <col min="1799" max="1799" width="11.375" style="45" customWidth="1"/>
    <col min="1800" max="1800" width="10.75" style="45" customWidth="1"/>
    <col min="1801" max="1801" width="13.75" style="45" customWidth="1"/>
    <col min="1802" max="1802" width="11.25" style="45" customWidth="1"/>
    <col min="1803" max="1803" width="11.375" style="45" customWidth="1"/>
    <col min="1804" max="1804" width="11.25" style="45" customWidth="1"/>
    <col min="1805" max="1805" width="12" style="45" customWidth="1"/>
    <col min="1806" max="1807" width="13.625" style="45" bestFit="1" customWidth="1"/>
    <col min="1808" max="1808" width="12.625" style="45" bestFit="1" customWidth="1"/>
    <col min="1809" max="1811" width="14.5" style="45" bestFit="1" customWidth="1"/>
    <col min="1812" max="1812" width="8.875" style="45" customWidth="1"/>
    <col min="1813" max="1818" width="0" style="45" hidden="1" customWidth="1"/>
    <col min="1819" max="2043" width="9" style="45"/>
    <col min="2044" max="2044" width="10.125" style="45" customWidth="1"/>
    <col min="2045" max="2045" width="8.5" style="45" customWidth="1"/>
    <col min="2046" max="2046" width="24.625" style="45" customWidth="1"/>
    <col min="2047" max="2047" width="15" style="45" customWidth="1"/>
    <col min="2048" max="2048" width="13.25" style="45" customWidth="1"/>
    <col min="2049" max="2049" width="15.125" style="45" customWidth="1"/>
    <col min="2050" max="2050" width="15.375" style="45" customWidth="1"/>
    <col min="2051" max="2051" width="13.75" style="45" customWidth="1"/>
    <col min="2052" max="2052" width="0" style="45" hidden="1" customWidth="1"/>
    <col min="2053" max="2053" width="10.625" style="45" customWidth="1"/>
    <col min="2054" max="2054" width="11.5" style="45" customWidth="1"/>
    <col min="2055" max="2055" width="11.375" style="45" customWidth="1"/>
    <col min="2056" max="2056" width="10.75" style="45" customWidth="1"/>
    <col min="2057" max="2057" width="13.75" style="45" customWidth="1"/>
    <col min="2058" max="2058" width="11.25" style="45" customWidth="1"/>
    <col min="2059" max="2059" width="11.375" style="45" customWidth="1"/>
    <col min="2060" max="2060" width="11.25" style="45" customWidth="1"/>
    <col min="2061" max="2061" width="12" style="45" customWidth="1"/>
    <col min="2062" max="2063" width="13.625" style="45" bestFit="1" customWidth="1"/>
    <col min="2064" max="2064" width="12.625" style="45" bestFit="1" customWidth="1"/>
    <col min="2065" max="2067" width="14.5" style="45" bestFit="1" customWidth="1"/>
    <col min="2068" max="2068" width="8.875" style="45" customWidth="1"/>
    <col min="2069" max="2074" width="0" style="45" hidden="1" customWidth="1"/>
    <col min="2075" max="2299" width="9" style="45"/>
    <col min="2300" max="2300" width="10.125" style="45" customWidth="1"/>
    <col min="2301" max="2301" width="8.5" style="45" customWidth="1"/>
    <col min="2302" max="2302" width="24.625" style="45" customWidth="1"/>
    <col min="2303" max="2303" width="15" style="45" customWidth="1"/>
    <col min="2304" max="2304" width="13.25" style="45" customWidth="1"/>
    <col min="2305" max="2305" width="15.125" style="45" customWidth="1"/>
    <col min="2306" max="2306" width="15.375" style="45" customWidth="1"/>
    <col min="2307" max="2307" width="13.75" style="45" customWidth="1"/>
    <col min="2308" max="2308" width="0" style="45" hidden="1" customWidth="1"/>
    <col min="2309" max="2309" width="10.625" style="45" customWidth="1"/>
    <col min="2310" max="2310" width="11.5" style="45" customWidth="1"/>
    <col min="2311" max="2311" width="11.375" style="45" customWidth="1"/>
    <col min="2312" max="2312" width="10.75" style="45" customWidth="1"/>
    <col min="2313" max="2313" width="13.75" style="45" customWidth="1"/>
    <col min="2314" max="2314" width="11.25" style="45" customWidth="1"/>
    <col min="2315" max="2315" width="11.375" style="45" customWidth="1"/>
    <col min="2316" max="2316" width="11.25" style="45" customWidth="1"/>
    <col min="2317" max="2317" width="12" style="45" customWidth="1"/>
    <col min="2318" max="2319" width="13.625" style="45" bestFit="1" customWidth="1"/>
    <col min="2320" max="2320" width="12.625" style="45" bestFit="1" customWidth="1"/>
    <col min="2321" max="2323" width="14.5" style="45" bestFit="1" customWidth="1"/>
    <col min="2324" max="2324" width="8.875" style="45" customWidth="1"/>
    <col min="2325" max="2330" width="0" style="45" hidden="1" customWidth="1"/>
    <col min="2331" max="2555" width="9" style="45"/>
    <col min="2556" max="2556" width="10.125" style="45" customWidth="1"/>
    <col min="2557" max="2557" width="8.5" style="45" customWidth="1"/>
    <col min="2558" max="2558" width="24.625" style="45" customWidth="1"/>
    <col min="2559" max="2559" width="15" style="45" customWidth="1"/>
    <col min="2560" max="2560" width="13.25" style="45" customWidth="1"/>
    <col min="2561" max="2561" width="15.125" style="45" customWidth="1"/>
    <col min="2562" max="2562" width="15.375" style="45" customWidth="1"/>
    <col min="2563" max="2563" width="13.75" style="45" customWidth="1"/>
    <col min="2564" max="2564" width="0" style="45" hidden="1" customWidth="1"/>
    <col min="2565" max="2565" width="10.625" style="45" customWidth="1"/>
    <col min="2566" max="2566" width="11.5" style="45" customWidth="1"/>
    <col min="2567" max="2567" width="11.375" style="45" customWidth="1"/>
    <col min="2568" max="2568" width="10.75" style="45" customWidth="1"/>
    <col min="2569" max="2569" width="13.75" style="45" customWidth="1"/>
    <col min="2570" max="2570" width="11.25" style="45" customWidth="1"/>
    <col min="2571" max="2571" width="11.375" style="45" customWidth="1"/>
    <col min="2572" max="2572" width="11.25" style="45" customWidth="1"/>
    <col min="2573" max="2573" width="12" style="45" customWidth="1"/>
    <col min="2574" max="2575" width="13.625" style="45" bestFit="1" customWidth="1"/>
    <col min="2576" max="2576" width="12.625" style="45" bestFit="1" customWidth="1"/>
    <col min="2577" max="2579" width="14.5" style="45" bestFit="1" customWidth="1"/>
    <col min="2580" max="2580" width="8.875" style="45" customWidth="1"/>
    <col min="2581" max="2586" width="0" style="45" hidden="1" customWidth="1"/>
    <col min="2587" max="2811" width="9" style="45"/>
    <col min="2812" max="2812" width="10.125" style="45" customWidth="1"/>
    <col min="2813" max="2813" width="8.5" style="45" customWidth="1"/>
    <col min="2814" max="2814" width="24.625" style="45" customWidth="1"/>
    <col min="2815" max="2815" width="15" style="45" customWidth="1"/>
    <col min="2816" max="2816" width="13.25" style="45" customWidth="1"/>
    <col min="2817" max="2817" width="15.125" style="45" customWidth="1"/>
    <col min="2818" max="2818" width="15.375" style="45" customWidth="1"/>
    <col min="2819" max="2819" width="13.75" style="45" customWidth="1"/>
    <col min="2820" max="2820" width="0" style="45" hidden="1" customWidth="1"/>
    <col min="2821" max="2821" width="10.625" style="45" customWidth="1"/>
    <col min="2822" max="2822" width="11.5" style="45" customWidth="1"/>
    <col min="2823" max="2823" width="11.375" style="45" customWidth="1"/>
    <col min="2824" max="2824" width="10.75" style="45" customWidth="1"/>
    <col min="2825" max="2825" width="13.75" style="45" customWidth="1"/>
    <col min="2826" max="2826" width="11.25" style="45" customWidth="1"/>
    <col min="2827" max="2827" width="11.375" style="45" customWidth="1"/>
    <col min="2828" max="2828" width="11.25" style="45" customWidth="1"/>
    <col min="2829" max="2829" width="12" style="45" customWidth="1"/>
    <col min="2830" max="2831" width="13.625" style="45" bestFit="1" customWidth="1"/>
    <col min="2832" max="2832" width="12.625" style="45" bestFit="1" customWidth="1"/>
    <col min="2833" max="2835" width="14.5" style="45" bestFit="1" customWidth="1"/>
    <col min="2836" max="2836" width="8.875" style="45" customWidth="1"/>
    <col min="2837" max="2842" width="0" style="45" hidden="1" customWidth="1"/>
    <col min="2843" max="3067" width="9" style="45"/>
    <col min="3068" max="3068" width="10.125" style="45" customWidth="1"/>
    <col min="3069" max="3069" width="8.5" style="45" customWidth="1"/>
    <col min="3070" max="3070" width="24.625" style="45" customWidth="1"/>
    <col min="3071" max="3071" width="15" style="45" customWidth="1"/>
    <col min="3072" max="3072" width="13.25" style="45" customWidth="1"/>
    <col min="3073" max="3073" width="15.125" style="45" customWidth="1"/>
    <col min="3074" max="3074" width="15.375" style="45" customWidth="1"/>
    <col min="3075" max="3075" width="13.75" style="45" customWidth="1"/>
    <col min="3076" max="3076" width="0" style="45" hidden="1" customWidth="1"/>
    <col min="3077" max="3077" width="10.625" style="45" customWidth="1"/>
    <col min="3078" max="3078" width="11.5" style="45" customWidth="1"/>
    <col min="3079" max="3079" width="11.375" style="45" customWidth="1"/>
    <col min="3080" max="3080" width="10.75" style="45" customWidth="1"/>
    <col min="3081" max="3081" width="13.75" style="45" customWidth="1"/>
    <col min="3082" max="3082" width="11.25" style="45" customWidth="1"/>
    <col min="3083" max="3083" width="11.375" style="45" customWidth="1"/>
    <col min="3084" max="3084" width="11.25" style="45" customWidth="1"/>
    <col min="3085" max="3085" width="12" style="45" customWidth="1"/>
    <col min="3086" max="3087" width="13.625" style="45" bestFit="1" customWidth="1"/>
    <col min="3088" max="3088" width="12.625" style="45" bestFit="1" customWidth="1"/>
    <col min="3089" max="3091" width="14.5" style="45" bestFit="1" customWidth="1"/>
    <col min="3092" max="3092" width="8.875" style="45" customWidth="1"/>
    <col min="3093" max="3098" width="0" style="45" hidden="1" customWidth="1"/>
    <col min="3099" max="3323" width="9" style="45"/>
    <col min="3324" max="3324" width="10.125" style="45" customWidth="1"/>
    <col min="3325" max="3325" width="8.5" style="45" customWidth="1"/>
    <col min="3326" max="3326" width="24.625" style="45" customWidth="1"/>
    <col min="3327" max="3327" width="15" style="45" customWidth="1"/>
    <col min="3328" max="3328" width="13.25" style="45" customWidth="1"/>
    <col min="3329" max="3329" width="15.125" style="45" customWidth="1"/>
    <col min="3330" max="3330" width="15.375" style="45" customWidth="1"/>
    <col min="3331" max="3331" width="13.75" style="45" customWidth="1"/>
    <col min="3332" max="3332" width="0" style="45" hidden="1" customWidth="1"/>
    <col min="3333" max="3333" width="10.625" style="45" customWidth="1"/>
    <col min="3334" max="3334" width="11.5" style="45" customWidth="1"/>
    <col min="3335" max="3335" width="11.375" style="45" customWidth="1"/>
    <col min="3336" max="3336" width="10.75" style="45" customWidth="1"/>
    <col min="3337" max="3337" width="13.75" style="45" customWidth="1"/>
    <col min="3338" max="3338" width="11.25" style="45" customWidth="1"/>
    <col min="3339" max="3339" width="11.375" style="45" customWidth="1"/>
    <col min="3340" max="3340" width="11.25" style="45" customWidth="1"/>
    <col min="3341" max="3341" width="12" style="45" customWidth="1"/>
    <col min="3342" max="3343" width="13.625" style="45" bestFit="1" customWidth="1"/>
    <col min="3344" max="3344" width="12.625" style="45" bestFit="1" customWidth="1"/>
    <col min="3345" max="3347" width="14.5" style="45" bestFit="1" customWidth="1"/>
    <col min="3348" max="3348" width="8.875" style="45" customWidth="1"/>
    <col min="3349" max="3354" width="0" style="45" hidden="1" customWidth="1"/>
    <col min="3355" max="3579" width="9" style="45"/>
    <col min="3580" max="3580" width="10.125" style="45" customWidth="1"/>
    <col min="3581" max="3581" width="8.5" style="45" customWidth="1"/>
    <col min="3582" max="3582" width="24.625" style="45" customWidth="1"/>
    <col min="3583" max="3583" width="15" style="45" customWidth="1"/>
    <col min="3584" max="3584" width="13.25" style="45" customWidth="1"/>
    <col min="3585" max="3585" width="15.125" style="45" customWidth="1"/>
    <col min="3586" max="3586" width="15.375" style="45" customWidth="1"/>
    <col min="3587" max="3587" width="13.75" style="45" customWidth="1"/>
    <col min="3588" max="3588" width="0" style="45" hidden="1" customWidth="1"/>
    <col min="3589" max="3589" width="10.625" style="45" customWidth="1"/>
    <col min="3590" max="3590" width="11.5" style="45" customWidth="1"/>
    <col min="3591" max="3591" width="11.375" style="45" customWidth="1"/>
    <col min="3592" max="3592" width="10.75" style="45" customWidth="1"/>
    <col min="3593" max="3593" width="13.75" style="45" customWidth="1"/>
    <col min="3594" max="3594" width="11.25" style="45" customWidth="1"/>
    <col min="3595" max="3595" width="11.375" style="45" customWidth="1"/>
    <col min="3596" max="3596" width="11.25" style="45" customWidth="1"/>
    <col min="3597" max="3597" width="12" style="45" customWidth="1"/>
    <col min="3598" max="3599" width="13.625" style="45" bestFit="1" customWidth="1"/>
    <col min="3600" max="3600" width="12.625" style="45" bestFit="1" customWidth="1"/>
    <col min="3601" max="3603" width="14.5" style="45" bestFit="1" customWidth="1"/>
    <col min="3604" max="3604" width="8.875" style="45" customWidth="1"/>
    <col min="3605" max="3610" width="0" style="45" hidden="1" customWidth="1"/>
    <col min="3611" max="3835" width="9" style="45"/>
    <col min="3836" max="3836" width="10.125" style="45" customWidth="1"/>
    <col min="3837" max="3837" width="8.5" style="45" customWidth="1"/>
    <col min="3838" max="3838" width="24.625" style="45" customWidth="1"/>
    <col min="3839" max="3839" width="15" style="45" customWidth="1"/>
    <col min="3840" max="3840" width="13.25" style="45" customWidth="1"/>
    <col min="3841" max="3841" width="15.125" style="45" customWidth="1"/>
    <col min="3842" max="3842" width="15.375" style="45" customWidth="1"/>
    <col min="3843" max="3843" width="13.75" style="45" customWidth="1"/>
    <col min="3844" max="3844" width="0" style="45" hidden="1" customWidth="1"/>
    <col min="3845" max="3845" width="10.625" style="45" customWidth="1"/>
    <col min="3846" max="3846" width="11.5" style="45" customWidth="1"/>
    <col min="3847" max="3847" width="11.375" style="45" customWidth="1"/>
    <col min="3848" max="3848" width="10.75" style="45" customWidth="1"/>
    <col min="3849" max="3849" width="13.75" style="45" customWidth="1"/>
    <col min="3850" max="3850" width="11.25" style="45" customWidth="1"/>
    <col min="3851" max="3851" width="11.375" style="45" customWidth="1"/>
    <col min="3852" max="3852" width="11.25" style="45" customWidth="1"/>
    <col min="3853" max="3853" width="12" style="45" customWidth="1"/>
    <col min="3854" max="3855" width="13.625" style="45" bestFit="1" customWidth="1"/>
    <col min="3856" max="3856" width="12.625" style="45" bestFit="1" customWidth="1"/>
    <col min="3857" max="3859" width="14.5" style="45" bestFit="1" customWidth="1"/>
    <col min="3860" max="3860" width="8.875" style="45" customWidth="1"/>
    <col min="3861" max="3866" width="0" style="45" hidden="1" customWidth="1"/>
    <col min="3867" max="4091" width="9" style="45"/>
    <col min="4092" max="4092" width="10.125" style="45" customWidth="1"/>
    <col min="4093" max="4093" width="8.5" style="45" customWidth="1"/>
    <col min="4094" max="4094" width="24.625" style="45" customWidth="1"/>
    <col min="4095" max="4095" width="15" style="45" customWidth="1"/>
    <col min="4096" max="4096" width="13.25" style="45" customWidth="1"/>
    <col min="4097" max="4097" width="15.125" style="45" customWidth="1"/>
    <col min="4098" max="4098" width="15.375" style="45" customWidth="1"/>
    <col min="4099" max="4099" width="13.75" style="45" customWidth="1"/>
    <col min="4100" max="4100" width="0" style="45" hidden="1" customWidth="1"/>
    <col min="4101" max="4101" width="10.625" style="45" customWidth="1"/>
    <col min="4102" max="4102" width="11.5" style="45" customWidth="1"/>
    <col min="4103" max="4103" width="11.375" style="45" customWidth="1"/>
    <col min="4104" max="4104" width="10.75" style="45" customWidth="1"/>
    <col min="4105" max="4105" width="13.75" style="45" customWidth="1"/>
    <col min="4106" max="4106" width="11.25" style="45" customWidth="1"/>
    <col min="4107" max="4107" width="11.375" style="45" customWidth="1"/>
    <col min="4108" max="4108" width="11.25" style="45" customWidth="1"/>
    <col min="4109" max="4109" width="12" style="45" customWidth="1"/>
    <col min="4110" max="4111" width="13.625" style="45" bestFit="1" customWidth="1"/>
    <col min="4112" max="4112" width="12.625" style="45" bestFit="1" customWidth="1"/>
    <col min="4113" max="4115" width="14.5" style="45" bestFit="1" customWidth="1"/>
    <col min="4116" max="4116" width="8.875" style="45" customWidth="1"/>
    <col min="4117" max="4122" width="0" style="45" hidden="1" customWidth="1"/>
    <col min="4123" max="4347" width="9" style="45"/>
    <col min="4348" max="4348" width="10.125" style="45" customWidth="1"/>
    <col min="4349" max="4349" width="8.5" style="45" customWidth="1"/>
    <col min="4350" max="4350" width="24.625" style="45" customWidth="1"/>
    <col min="4351" max="4351" width="15" style="45" customWidth="1"/>
    <col min="4352" max="4352" width="13.25" style="45" customWidth="1"/>
    <col min="4353" max="4353" width="15.125" style="45" customWidth="1"/>
    <col min="4354" max="4354" width="15.375" style="45" customWidth="1"/>
    <col min="4355" max="4355" width="13.75" style="45" customWidth="1"/>
    <col min="4356" max="4356" width="0" style="45" hidden="1" customWidth="1"/>
    <col min="4357" max="4357" width="10.625" style="45" customWidth="1"/>
    <col min="4358" max="4358" width="11.5" style="45" customWidth="1"/>
    <col min="4359" max="4359" width="11.375" style="45" customWidth="1"/>
    <col min="4360" max="4360" width="10.75" style="45" customWidth="1"/>
    <col min="4361" max="4361" width="13.75" style="45" customWidth="1"/>
    <col min="4362" max="4362" width="11.25" style="45" customWidth="1"/>
    <col min="4363" max="4363" width="11.375" style="45" customWidth="1"/>
    <col min="4364" max="4364" width="11.25" style="45" customWidth="1"/>
    <col min="4365" max="4365" width="12" style="45" customWidth="1"/>
    <col min="4366" max="4367" width="13.625" style="45" bestFit="1" customWidth="1"/>
    <col min="4368" max="4368" width="12.625" style="45" bestFit="1" customWidth="1"/>
    <col min="4369" max="4371" width="14.5" style="45" bestFit="1" customWidth="1"/>
    <col min="4372" max="4372" width="8.875" style="45" customWidth="1"/>
    <col min="4373" max="4378" width="0" style="45" hidden="1" customWidth="1"/>
    <col min="4379" max="4603" width="9" style="45"/>
    <col min="4604" max="4604" width="10.125" style="45" customWidth="1"/>
    <col min="4605" max="4605" width="8.5" style="45" customWidth="1"/>
    <col min="4606" max="4606" width="24.625" style="45" customWidth="1"/>
    <col min="4607" max="4607" width="15" style="45" customWidth="1"/>
    <col min="4608" max="4608" width="13.25" style="45" customWidth="1"/>
    <col min="4609" max="4609" width="15.125" style="45" customWidth="1"/>
    <col min="4610" max="4610" width="15.375" style="45" customWidth="1"/>
    <col min="4611" max="4611" width="13.75" style="45" customWidth="1"/>
    <col min="4612" max="4612" width="0" style="45" hidden="1" customWidth="1"/>
    <col min="4613" max="4613" width="10.625" style="45" customWidth="1"/>
    <col min="4614" max="4614" width="11.5" style="45" customWidth="1"/>
    <col min="4615" max="4615" width="11.375" style="45" customWidth="1"/>
    <col min="4616" max="4616" width="10.75" style="45" customWidth="1"/>
    <col min="4617" max="4617" width="13.75" style="45" customWidth="1"/>
    <col min="4618" max="4618" width="11.25" style="45" customWidth="1"/>
    <col min="4619" max="4619" width="11.375" style="45" customWidth="1"/>
    <col min="4620" max="4620" width="11.25" style="45" customWidth="1"/>
    <col min="4621" max="4621" width="12" style="45" customWidth="1"/>
    <col min="4622" max="4623" width="13.625" style="45" bestFit="1" customWidth="1"/>
    <col min="4624" max="4624" width="12.625" style="45" bestFit="1" customWidth="1"/>
    <col min="4625" max="4627" width="14.5" style="45" bestFit="1" customWidth="1"/>
    <col min="4628" max="4628" width="8.875" style="45" customWidth="1"/>
    <col min="4629" max="4634" width="0" style="45" hidden="1" customWidth="1"/>
    <col min="4635" max="4859" width="9" style="45"/>
    <col min="4860" max="4860" width="10.125" style="45" customWidth="1"/>
    <col min="4861" max="4861" width="8.5" style="45" customWidth="1"/>
    <col min="4862" max="4862" width="24.625" style="45" customWidth="1"/>
    <col min="4863" max="4863" width="15" style="45" customWidth="1"/>
    <col min="4864" max="4864" width="13.25" style="45" customWidth="1"/>
    <col min="4865" max="4865" width="15.125" style="45" customWidth="1"/>
    <col min="4866" max="4866" width="15.375" style="45" customWidth="1"/>
    <col min="4867" max="4867" width="13.75" style="45" customWidth="1"/>
    <col min="4868" max="4868" width="0" style="45" hidden="1" customWidth="1"/>
    <col min="4869" max="4869" width="10.625" style="45" customWidth="1"/>
    <col min="4870" max="4870" width="11.5" style="45" customWidth="1"/>
    <col min="4871" max="4871" width="11.375" style="45" customWidth="1"/>
    <col min="4872" max="4872" width="10.75" style="45" customWidth="1"/>
    <col min="4873" max="4873" width="13.75" style="45" customWidth="1"/>
    <col min="4874" max="4874" width="11.25" style="45" customWidth="1"/>
    <col min="4875" max="4875" width="11.375" style="45" customWidth="1"/>
    <col min="4876" max="4876" width="11.25" style="45" customWidth="1"/>
    <col min="4877" max="4877" width="12" style="45" customWidth="1"/>
    <col min="4878" max="4879" width="13.625" style="45" bestFit="1" customWidth="1"/>
    <col min="4880" max="4880" width="12.625" style="45" bestFit="1" customWidth="1"/>
    <col min="4881" max="4883" width="14.5" style="45" bestFit="1" customWidth="1"/>
    <col min="4884" max="4884" width="8.875" style="45" customWidth="1"/>
    <col min="4885" max="4890" width="0" style="45" hidden="1" customWidth="1"/>
    <col min="4891" max="5115" width="9" style="45"/>
    <col min="5116" max="5116" width="10.125" style="45" customWidth="1"/>
    <col min="5117" max="5117" width="8.5" style="45" customWidth="1"/>
    <col min="5118" max="5118" width="24.625" style="45" customWidth="1"/>
    <col min="5119" max="5119" width="15" style="45" customWidth="1"/>
    <col min="5120" max="5120" width="13.25" style="45" customWidth="1"/>
    <col min="5121" max="5121" width="15.125" style="45" customWidth="1"/>
    <col min="5122" max="5122" width="15.375" style="45" customWidth="1"/>
    <col min="5123" max="5123" width="13.75" style="45" customWidth="1"/>
    <col min="5124" max="5124" width="0" style="45" hidden="1" customWidth="1"/>
    <col min="5125" max="5125" width="10.625" style="45" customWidth="1"/>
    <col min="5126" max="5126" width="11.5" style="45" customWidth="1"/>
    <col min="5127" max="5127" width="11.375" style="45" customWidth="1"/>
    <col min="5128" max="5128" width="10.75" style="45" customWidth="1"/>
    <col min="5129" max="5129" width="13.75" style="45" customWidth="1"/>
    <col min="5130" max="5130" width="11.25" style="45" customWidth="1"/>
    <col min="5131" max="5131" width="11.375" style="45" customWidth="1"/>
    <col min="5132" max="5132" width="11.25" style="45" customWidth="1"/>
    <col min="5133" max="5133" width="12" style="45" customWidth="1"/>
    <col min="5134" max="5135" width="13.625" style="45" bestFit="1" customWidth="1"/>
    <col min="5136" max="5136" width="12.625" style="45" bestFit="1" customWidth="1"/>
    <col min="5137" max="5139" width="14.5" style="45" bestFit="1" customWidth="1"/>
    <col min="5140" max="5140" width="8.875" style="45" customWidth="1"/>
    <col min="5141" max="5146" width="0" style="45" hidden="1" customWidth="1"/>
    <col min="5147" max="5371" width="9" style="45"/>
    <col min="5372" max="5372" width="10.125" style="45" customWidth="1"/>
    <col min="5373" max="5373" width="8.5" style="45" customWidth="1"/>
    <col min="5374" max="5374" width="24.625" style="45" customWidth="1"/>
    <col min="5375" max="5375" width="15" style="45" customWidth="1"/>
    <col min="5376" max="5376" width="13.25" style="45" customWidth="1"/>
    <col min="5377" max="5377" width="15.125" style="45" customWidth="1"/>
    <col min="5378" max="5378" width="15.375" style="45" customWidth="1"/>
    <col min="5379" max="5379" width="13.75" style="45" customWidth="1"/>
    <col min="5380" max="5380" width="0" style="45" hidden="1" customWidth="1"/>
    <col min="5381" max="5381" width="10.625" style="45" customWidth="1"/>
    <col min="5382" max="5382" width="11.5" style="45" customWidth="1"/>
    <col min="5383" max="5383" width="11.375" style="45" customWidth="1"/>
    <col min="5384" max="5384" width="10.75" style="45" customWidth="1"/>
    <col min="5385" max="5385" width="13.75" style="45" customWidth="1"/>
    <col min="5386" max="5386" width="11.25" style="45" customWidth="1"/>
    <col min="5387" max="5387" width="11.375" style="45" customWidth="1"/>
    <col min="5388" max="5388" width="11.25" style="45" customWidth="1"/>
    <col min="5389" max="5389" width="12" style="45" customWidth="1"/>
    <col min="5390" max="5391" width="13.625" style="45" bestFit="1" customWidth="1"/>
    <col min="5392" max="5392" width="12.625" style="45" bestFit="1" customWidth="1"/>
    <col min="5393" max="5395" width="14.5" style="45" bestFit="1" customWidth="1"/>
    <col min="5396" max="5396" width="8.875" style="45" customWidth="1"/>
    <col min="5397" max="5402" width="0" style="45" hidden="1" customWidth="1"/>
    <col min="5403" max="5627" width="9" style="45"/>
    <col min="5628" max="5628" width="10.125" style="45" customWidth="1"/>
    <col min="5629" max="5629" width="8.5" style="45" customWidth="1"/>
    <col min="5630" max="5630" width="24.625" style="45" customWidth="1"/>
    <col min="5631" max="5631" width="15" style="45" customWidth="1"/>
    <col min="5632" max="5632" width="13.25" style="45" customWidth="1"/>
    <col min="5633" max="5633" width="15.125" style="45" customWidth="1"/>
    <col min="5634" max="5634" width="15.375" style="45" customWidth="1"/>
    <col min="5635" max="5635" width="13.75" style="45" customWidth="1"/>
    <col min="5636" max="5636" width="0" style="45" hidden="1" customWidth="1"/>
    <col min="5637" max="5637" width="10.625" style="45" customWidth="1"/>
    <col min="5638" max="5638" width="11.5" style="45" customWidth="1"/>
    <col min="5639" max="5639" width="11.375" style="45" customWidth="1"/>
    <col min="5640" max="5640" width="10.75" style="45" customWidth="1"/>
    <col min="5641" max="5641" width="13.75" style="45" customWidth="1"/>
    <col min="5642" max="5642" width="11.25" style="45" customWidth="1"/>
    <col min="5643" max="5643" width="11.375" style="45" customWidth="1"/>
    <col min="5644" max="5644" width="11.25" style="45" customWidth="1"/>
    <col min="5645" max="5645" width="12" style="45" customWidth="1"/>
    <col min="5646" max="5647" width="13.625" style="45" bestFit="1" customWidth="1"/>
    <col min="5648" max="5648" width="12.625" style="45" bestFit="1" customWidth="1"/>
    <col min="5649" max="5651" width="14.5" style="45" bestFit="1" customWidth="1"/>
    <col min="5652" max="5652" width="8.875" style="45" customWidth="1"/>
    <col min="5653" max="5658" width="0" style="45" hidden="1" customWidth="1"/>
    <col min="5659" max="5883" width="9" style="45"/>
    <col min="5884" max="5884" width="10.125" style="45" customWidth="1"/>
    <col min="5885" max="5885" width="8.5" style="45" customWidth="1"/>
    <col min="5886" max="5886" width="24.625" style="45" customWidth="1"/>
    <col min="5887" max="5887" width="15" style="45" customWidth="1"/>
    <col min="5888" max="5888" width="13.25" style="45" customWidth="1"/>
    <col min="5889" max="5889" width="15.125" style="45" customWidth="1"/>
    <col min="5890" max="5890" width="15.375" style="45" customWidth="1"/>
    <col min="5891" max="5891" width="13.75" style="45" customWidth="1"/>
    <col min="5892" max="5892" width="0" style="45" hidden="1" customWidth="1"/>
    <col min="5893" max="5893" width="10.625" style="45" customWidth="1"/>
    <col min="5894" max="5894" width="11.5" style="45" customWidth="1"/>
    <col min="5895" max="5895" width="11.375" style="45" customWidth="1"/>
    <col min="5896" max="5896" width="10.75" style="45" customWidth="1"/>
    <col min="5897" max="5897" width="13.75" style="45" customWidth="1"/>
    <col min="5898" max="5898" width="11.25" style="45" customWidth="1"/>
    <col min="5899" max="5899" width="11.375" style="45" customWidth="1"/>
    <col min="5900" max="5900" width="11.25" style="45" customWidth="1"/>
    <col min="5901" max="5901" width="12" style="45" customWidth="1"/>
    <col min="5902" max="5903" width="13.625" style="45" bestFit="1" customWidth="1"/>
    <col min="5904" max="5904" width="12.625" style="45" bestFit="1" customWidth="1"/>
    <col min="5905" max="5907" width="14.5" style="45" bestFit="1" customWidth="1"/>
    <col min="5908" max="5908" width="8.875" style="45" customWidth="1"/>
    <col min="5909" max="5914" width="0" style="45" hidden="1" customWidth="1"/>
    <col min="5915" max="6139" width="9" style="45"/>
    <col min="6140" max="6140" width="10.125" style="45" customWidth="1"/>
    <col min="6141" max="6141" width="8.5" style="45" customWidth="1"/>
    <col min="6142" max="6142" width="24.625" style="45" customWidth="1"/>
    <col min="6143" max="6143" width="15" style="45" customWidth="1"/>
    <col min="6144" max="6144" width="13.25" style="45" customWidth="1"/>
    <col min="6145" max="6145" width="15.125" style="45" customWidth="1"/>
    <col min="6146" max="6146" width="15.375" style="45" customWidth="1"/>
    <col min="6147" max="6147" width="13.75" style="45" customWidth="1"/>
    <col min="6148" max="6148" width="0" style="45" hidden="1" customWidth="1"/>
    <col min="6149" max="6149" width="10.625" style="45" customWidth="1"/>
    <col min="6150" max="6150" width="11.5" style="45" customWidth="1"/>
    <col min="6151" max="6151" width="11.375" style="45" customWidth="1"/>
    <col min="6152" max="6152" width="10.75" style="45" customWidth="1"/>
    <col min="6153" max="6153" width="13.75" style="45" customWidth="1"/>
    <col min="6154" max="6154" width="11.25" style="45" customWidth="1"/>
    <col min="6155" max="6155" width="11.375" style="45" customWidth="1"/>
    <col min="6156" max="6156" width="11.25" style="45" customWidth="1"/>
    <col min="6157" max="6157" width="12" style="45" customWidth="1"/>
    <col min="6158" max="6159" width="13.625" style="45" bestFit="1" customWidth="1"/>
    <col min="6160" max="6160" width="12.625" style="45" bestFit="1" customWidth="1"/>
    <col min="6161" max="6163" width="14.5" style="45" bestFit="1" customWidth="1"/>
    <col min="6164" max="6164" width="8.875" style="45" customWidth="1"/>
    <col min="6165" max="6170" width="0" style="45" hidden="1" customWidth="1"/>
    <col min="6171" max="6395" width="9" style="45"/>
    <col min="6396" max="6396" width="10.125" style="45" customWidth="1"/>
    <col min="6397" max="6397" width="8.5" style="45" customWidth="1"/>
    <col min="6398" max="6398" width="24.625" style="45" customWidth="1"/>
    <col min="6399" max="6399" width="15" style="45" customWidth="1"/>
    <col min="6400" max="6400" width="13.25" style="45" customWidth="1"/>
    <col min="6401" max="6401" width="15.125" style="45" customWidth="1"/>
    <col min="6402" max="6402" width="15.375" style="45" customWidth="1"/>
    <col min="6403" max="6403" width="13.75" style="45" customWidth="1"/>
    <col min="6404" max="6404" width="0" style="45" hidden="1" customWidth="1"/>
    <col min="6405" max="6405" width="10.625" style="45" customWidth="1"/>
    <col min="6406" max="6406" width="11.5" style="45" customWidth="1"/>
    <col min="6407" max="6407" width="11.375" style="45" customWidth="1"/>
    <col min="6408" max="6408" width="10.75" style="45" customWidth="1"/>
    <col min="6409" max="6409" width="13.75" style="45" customWidth="1"/>
    <col min="6410" max="6410" width="11.25" style="45" customWidth="1"/>
    <col min="6411" max="6411" width="11.375" style="45" customWidth="1"/>
    <col min="6412" max="6412" width="11.25" style="45" customWidth="1"/>
    <col min="6413" max="6413" width="12" style="45" customWidth="1"/>
    <col min="6414" max="6415" width="13.625" style="45" bestFit="1" customWidth="1"/>
    <col min="6416" max="6416" width="12.625" style="45" bestFit="1" customWidth="1"/>
    <col min="6417" max="6419" width="14.5" style="45" bestFit="1" customWidth="1"/>
    <col min="6420" max="6420" width="8.875" style="45" customWidth="1"/>
    <col min="6421" max="6426" width="0" style="45" hidden="1" customWidth="1"/>
    <col min="6427" max="6651" width="9" style="45"/>
    <col min="6652" max="6652" width="10.125" style="45" customWidth="1"/>
    <col min="6653" max="6653" width="8.5" style="45" customWidth="1"/>
    <col min="6654" max="6654" width="24.625" style="45" customWidth="1"/>
    <col min="6655" max="6655" width="15" style="45" customWidth="1"/>
    <col min="6656" max="6656" width="13.25" style="45" customWidth="1"/>
    <col min="6657" max="6657" width="15.125" style="45" customWidth="1"/>
    <col min="6658" max="6658" width="15.375" style="45" customWidth="1"/>
    <col min="6659" max="6659" width="13.75" style="45" customWidth="1"/>
    <col min="6660" max="6660" width="0" style="45" hidden="1" customWidth="1"/>
    <col min="6661" max="6661" width="10.625" style="45" customWidth="1"/>
    <col min="6662" max="6662" width="11.5" style="45" customWidth="1"/>
    <col min="6663" max="6663" width="11.375" style="45" customWidth="1"/>
    <col min="6664" max="6664" width="10.75" style="45" customWidth="1"/>
    <col min="6665" max="6665" width="13.75" style="45" customWidth="1"/>
    <col min="6666" max="6666" width="11.25" style="45" customWidth="1"/>
    <col min="6667" max="6667" width="11.375" style="45" customWidth="1"/>
    <col min="6668" max="6668" width="11.25" style="45" customWidth="1"/>
    <col min="6669" max="6669" width="12" style="45" customWidth="1"/>
    <col min="6670" max="6671" width="13.625" style="45" bestFit="1" customWidth="1"/>
    <col min="6672" max="6672" width="12.625" style="45" bestFit="1" customWidth="1"/>
    <col min="6673" max="6675" width="14.5" style="45" bestFit="1" customWidth="1"/>
    <col min="6676" max="6676" width="8.875" style="45" customWidth="1"/>
    <col min="6677" max="6682" width="0" style="45" hidden="1" customWidth="1"/>
    <col min="6683" max="6907" width="9" style="45"/>
    <col min="6908" max="6908" width="10.125" style="45" customWidth="1"/>
    <col min="6909" max="6909" width="8.5" style="45" customWidth="1"/>
    <col min="6910" max="6910" width="24.625" style="45" customWidth="1"/>
    <col min="6911" max="6911" width="15" style="45" customWidth="1"/>
    <col min="6912" max="6912" width="13.25" style="45" customWidth="1"/>
    <col min="6913" max="6913" width="15.125" style="45" customWidth="1"/>
    <col min="6914" max="6914" width="15.375" style="45" customWidth="1"/>
    <col min="6915" max="6915" width="13.75" style="45" customWidth="1"/>
    <col min="6916" max="6916" width="0" style="45" hidden="1" customWidth="1"/>
    <col min="6917" max="6917" width="10.625" style="45" customWidth="1"/>
    <col min="6918" max="6918" width="11.5" style="45" customWidth="1"/>
    <col min="6919" max="6919" width="11.375" style="45" customWidth="1"/>
    <col min="6920" max="6920" width="10.75" style="45" customWidth="1"/>
    <col min="6921" max="6921" width="13.75" style="45" customWidth="1"/>
    <col min="6922" max="6922" width="11.25" style="45" customWidth="1"/>
    <col min="6923" max="6923" width="11.375" style="45" customWidth="1"/>
    <col min="6924" max="6924" width="11.25" style="45" customWidth="1"/>
    <col min="6925" max="6925" width="12" style="45" customWidth="1"/>
    <col min="6926" max="6927" width="13.625" style="45" bestFit="1" customWidth="1"/>
    <col min="6928" max="6928" width="12.625" style="45" bestFit="1" customWidth="1"/>
    <col min="6929" max="6931" width="14.5" style="45" bestFit="1" customWidth="1"/>
    <col min="6932" max="6932" width="8.875" style="45" customWidth="1"/>
    <col min="6933" max="6938" width="0" style="45" hidden="1" customWidth="1"/>
    <col min="6939" max="7163" width="9" style="45"/>
    <col min="7164" max="7164" width="10.125" style="45" customWidth="1"/>
    <col min="7165" max="7165" width="8.5" style="45" customWidth="1"/>
    <col min="7166" max="7166" width="24.625" style="45" customWidth="1"/>
    <col min="7167" max="7167" width="15" style="45" customWidth="1"/>
    <col min="7168" max="7168" width="13.25" style="45" customWidth="1"/>
    <col min="7169" max="7169" width="15.125" style="45" customWidth="1"/>
    <col min="7170" max="7170" width="15.375" style="45" customWidth="1"/>
    <col min="7171" max="7171" width="13.75" style="45" customWidth="1"/>
    <col min="7172" max="7172" width="0" style="45" hidden="1" customWidth="1"/>
    <col min="7173" max="7173" width="10.625" style="45" customWidth="1"/>
    <col min="7174" max="7174" width="11.5" style="45" customWidth="1"/>
    <col min="7175" max="7175" width="11.375" style="45" customWidth="1"/>
    <col min="7176" max="7176" width="10.75" style="45" customWidth="1"/>
    <col min="7177" max="7177" width="13.75" style="45" customWidth="1"/>
    <col min="7178" max="7178" width="11.25" style="45" customWidth="1"/>
    <col min="7179" max="7179" width="11.375" style="45" customWidth="1"/>
    <col min="7180" max="7180" width="11.25" style="45" customWidth="1"/>
    <col min="7181" max="7181" width="12" style="45" customWidth="1"/>
    <col min="7182" max="7183" width="13.625" style="45" bestFit="1" customWidth="1"/>
    <col min="7184" max="7184" width="12.625" style="45" bestFit="1" customWidth="1"/>
    <col min="7185" max="7187" width="14.5" style="45" bestFit="1" customWidth="1"/>
    <col min="7188" max="7188" width="8.875" style="45" customWidth="1"/>
    <col min="7189" max="7194" width="0" style="45" hidden="1" customWidth="1"/>
    <col min="7195" max="7419" width="9" style="45"/>
    <col min="7420" max="7420" width="10.125" style="45" customWidth="1"/>
    <col min="7421" max="7421" width="8.5" style="45" customWidth="1"/>
    <col min="7422" max="7422" width="24.625" style="45" customWidth="1"/>
    <col min="7423" max="7423" width="15" style="45" customWidth="1"/>
    <col min="7424" max="7424" width="13.25" style="45" customWidth="1"/>
    <col min="7425" max="7425" width="15.125" style="45" customWidth="1"/>
    <col min="7426" max="7426" width="15.375" style="45" customWidth="1"/>
    <col min="7427" max="7427" width="13.75" style="45" customWidth="1"/>
    <col min="7428" max="7428" width="0" style="45" hidden="1" customWidth="1"/>
    <col min="7429" max="7429" width="10.625" style="45" customWidth="1"/>
    <col min="7430" max="7430" width="11.5" style="45" customWidth="1"/>
    <col min="7431" max="7431" width="11.375" style="45" customWidth="1"/>
    <col min="7432" max="7432" width="10.75" style="45" customWidth="1"/>
    <col min="7433" max="7433" width="13.75" style="45" customWidth="1"/>
    <col min="7434" max="7434" width="11.25" style="45" customWidth="1"/>
    <col min="7435" max="7435" width="11.375" style="45" customWidth="1"/>
    <col min="7436" max="7436" width="11.25" style="45" customWidth="1"/>
    <col min="7437" max="7437" width="12" style="45" customWidth="1"/>
    <col min="7438" max="7439" width="13.625" style="45" bestFit="1" customWidth="1"/>
    <col min="7440" max="7440" width="12.625" style="45" bestFit="1" customWidth="1"/>
    <col min="7441" max="7443" width="14.5" style="45" bestFit="1" customWidth="1"/>
    <col min="7444" max="7444" width="8.875" style="45" customWidth="1"/>
    <col min="7445" max="7450" width="0" style="45" hidden="1" customWidth="1"/>
    <col min="7451" max="7675" width="9" style="45"/>
    <col min="7676" max="7676" width="10.125" style="45" customWidth="1"/>
    <col min="7677" max="7677" width="8.5" style="45" customWidth="1"/>
    <col min="7678" max="7678" width="24.625" style="45" customWidth="1"/>
    <col min="7679" max="7679" width="15" style="45" customWidth="1"/>
    <col min="7680" max="7680" width="13.25" style="45" customWidth="1"/>
    <col min="7681" max="7681" width="15.125" style="45" customWidth="1"/>
    <col min="7682" max="7682" width="15.375" style="45" customWidth="1"/>
    <col min="7683" max="7683" width="13.75" style="45" customWidth="1"/>
    <col min="7684" max="7684" width="0" style="45" hidden="1" customWidth="1"/>
    <col min="7685" max="7685" width="10.625" style="45" customWidth="1"/>
    <col min="7686" max="7686" width="11.5" style="45" customWidth="1"/>
    <col min="7687" max="7687" width="11.375" style="45" customWidth="1"/>
    <col min="7688" max="7688" width="10.75" style="45" customWidth="1"/>
    <col min="7689" max="7689" width="13.75" style="45" customWidth="1"/>
    <col min="7690" max="7690" width="11.25" style="45" customWidth="1"/>
    <col min="7691" max="7691" width="11.375" style="45" customWidth="1"/>
    <col min="7692" max="7692" width="11.25" style="45" customWidth="1"/>
    <col min="7693" max="7693" width="12" style="45" customWidth="1"/>
    <col min="7694" max="7695" width="13.625" style="45" bestFit="1" customWidth="1"/>
    <col min="7696" max="7696" width="12.625" style="45" bestFit="1" customWidth="1"/>
    <col min="7697" max="7699" width="14.5" style="45" bestFit="1" customWidth="1"/>
    <col min="7700" max="7700" width="8.875" style="45" customWidth="1"/>
    <col min="7701" max="7706" width="0" style="45" hidden="1" customWidth="1"/>
    <col min="7707" max="7931" width="9" style="45"/>
    <col min="7932" max="7932" width="10.125" style="45" customWidth="1"/>
    <col min="7933" max="7933" width="8.5" style="45" customWidth="1"/>
    <col min="7934" max="7934" width="24.625" style="45" customWidth="1"/>
    <col min="7935" max="7935" width="15" style="45" customWidth="1"/>
    <col min="7936" max="7936" width="13.25" style="45" customWidth="1"/>
    <col min="7937" max="7937" width="15.125" style="45" customWidth="1"/>
    <col min="7938" max="7938" width="15.375" style="45" customWidth="1"/>
    <col min="7939" max="7939" width="13.75" style="45" customWidth="1"/>
    <col min="7940" max="7940" width="0" style="45" hidden="1" customWidth="1"/>
    <col min="7941" max="7941" width="10.625" style="45" customWidth="1"/>
    <col min="7942" max="7942" width="11.5" style="45" customWidth="1"/>
    <col min="7943" max="7943" width="11.375" style="45" customWidth="1"/>
    <col min="7944" max="7944" width="10.75" style="45" customWidth="1"/>
    <col min="7945" max="7945" width="13.75" style="45" customWidth="1"/>
    <col min="7946" max="7946" width="11.25" style="45" customWidth="1"/>
    <col min="7947" max="7947" width="11.375" style="45" customWidth="1"/>
    <col min="7948" max="7948" width="11.25" style="45" customWidth="1"/>
    <col min="7949" max="7949" width="12" style="45" customWidth="1"/>
    <col min="7950" max="7951" width="13.625" style="45" bestFit="1" customWidth="1"/>
    <col min="7952" max="7952" width="12.625" style="45" bestFit="1" customWidth="1"/>
    <col min="7953" max="7955" width="14.5" style="45" bestFit="1" customWidth="1"/>
    <col min="7956" max="7956" width="8.875" style="45" customWidth="1"/>
    <col min="7957" max="7962" width="0" style="45" hidden="1" customWidth="1"/>
    <col min="7963" max="8187" width="9" style="45"/>
    <col min="8188" max="8188" width="10.125" style="45" customWidth="1"/>
    <col min="8189" max="8189" width="8.5" style="45" customWidth="1"/>
    <col min="8190" max="8190" width="24.625" style="45" customWidth="1"/>
    <col min="8191" max="8191" width="15" style="45" customWidth="1"/>
    <col min="8192" max="8192" width="13.25" style="45" customWidth="1"/>
    <col min="8193" max="8193" width="15.125" style="45" customWidth="1"/>
    <col min="8194" max="8194" width="15.375" style="45" customWidth="1"/>
    <col min="8195" max="8195" width="13.75" style="45" customWidth="1"/>
    <col min="8196" max="8196" width="0" style="45" hidden="1" customWidth="1"/>
    <col min="8197" max="8197" width="10.625" style="45" customWidth="1"/>
    <col min="8198" max="8198" width="11.5" style="45" customWidth="1"/>
    <col min="8199" max="8199" width="11.375" style="45" customWidth="1"/>
    <col min="8200" max="8200" width="10.75" style="45" customWidth="1"/>
    <col min="8201" max="8201" width="13.75" style="45" customWidth="1"/>
    <col min="8202" max="8202" width="11.25" style="45" customWidth="1"/>
    <col min="8203" max="8203" width="11.375" style="45" customWidth="1"/>
    <col min="8204" max="8204" width="11.25" style="45" customWidth="1"/>
    <col min="8205" max="8205" width="12" style="45" customWidth="1"/>
    <col min="8206" max="8207" width="13.625" style="45" bestFit="1" customWidth="1"/>
    <col min="8208" max="8208" width="12.625" style="45" bestFit="1" customWidth="1"/>
    <col min="8209" max="8211" width="14.5" style="45" bestFit="1" customWidth="1"/>
    <col min="8212" max="8212" width="8.875" style="45" customWidth="1"/>
    <col min="8213" max="8218" width="0" style="45" hidden="1" customWidth="1"/>
    <col min="8219" max="8443" width="9" style="45"/>
    <col min="8444" max="8444" width="10.125" style="45" customWidth="1"/>
    <col min="8445" max="8445" width="8.5" style="45" customWidth="1"/>
    <col min="8446" max="8446" width="24.625" style="45" customWidth="1"/>
    <col min="8447" max="8447" width="15" style="45" customWidth="1"/>
    <col min="8448" max="8448" width="13.25" style="45" customWidth="1"/>
    <col min="8449" max="8449" width="15.125" style="45" customWidth="1"/>
    <col min="8450" max="8450" width="15.375" style="45" customWidth="1"/>
    <col min="8451" max="8451" width="13.75" style="45" customWidth="1"/>
    <col min="8452" max="8452" width="0" style="45" hidden="1" customWidth="1"/>
    <col min="8453" max="8453" width="10.625" style="45" customWidth="1"/>
    <col min="8454" max="8454" width="11.5" style="45" customWidth="1"/>
    <col min="8455" max="8455" width="11.375" style="45" customWidth="1"/>
    <col min="8456" max="8456" width="10.75" style="45" customWidth="1"/>
    <col min="8457" max="8457" width="13.75" style="45" customWidth="1"/>
    <col min="8458" max="8458" width="11.25" style="45" customWidth="1"/>
    <col min="8459" max="8459" width="11.375" style="45" customWidth="1"/>
    <col min="8460" max="8460" width="11.25" style="45" customWidth="1"/>
    <col min="8461" max="8461" width="12" style="45" customWidth="1"/>
    <col min="8462" max="8463" width="13.625" style="45" bestFit="1" customWidth="1"/>
    <col min="8464" max="8464" width="12.625" style="45" bestFit="1" customWidth="1"/>
    <col min="8465" max="8467" width="14.5" style="45" bestFit="1" customWidth="1"/>
    <col min="8468" max="8468" width="8.875" style="45" customWidth="1"/>
    <col min="8469" max="8474" width="0" style="45" hidden="1" customWidth="1"/>
    <col min="8475" max="8699" width="9" style="45"/>
    <col min="8700" max="8700" width="10.125" style="45" customWidth="1"/>
    <col min="8701" max="8701" width="8.5" style="45" customWidth="1"/>
    <col min="8702" max="8702" width="24.625" style="45" customWidth="1"/>
    <col min="8703" max="8703" width="15" style="45" customWidth="1"/>
    <col min="8704" max="8704" width="13.25" style="45" customWidth="1"/>
    <col min="8705" max="8705" width="15.125" style="45" customWidth="1"/>
    <col min="8706" max="8706" width="15.375" style="45" customWidth="1"/>
    <col min="8707" max="8707" width="13.75" style="45" customWidth="1"/>
    <col min="8708" max="8708" width="0" style="45" hidden="1" customWidth="1"/>
    <col min="8709" max="8709" width="10.625" style="45" customWidth="1"/>
    <col min="8710" max="8710" width="11.5" style="45" customWidth="1"/>
    <col min="8711" max="8711" width="11.375" style="45" customWidth="1"/>
    <col min="8712" max="8712" width="10.75" style="45" customWidth="1"/>
    <col min="8713" max="8713" width="13.75" style="45" customWidth="1"/>
    <col min="8714" max="8714" width="11.25" style="45" customWidth="1"/>
    <col min="8715" max="8715" width="11.375" style="45" customWidth="1"/>
    <col min="8716" max="8716" width="11.25" style="45" customWidth="1"/>
    <col min="8717" max="8717" width="12" style="45" customWidth="1"/>
    <col min="8718" max="8719" width="13.625" style="45" bestFit="1" customWidth="1"/>
    <col min="8720" max="8720" width="12.625" style="45" bestFit="1" customWidth="1"/>
    <col min="8721" max="8723" width="14.5" style="45" bestFit="1" customWidth="1"/>
    <col min="8724" max="8724" width="8.875" style="45" customWidth="1"/>
    <col min="8725" max="8730" width="0" style="45" hidden="1" customWidth="1"/>
    <col min="8731" max="8955" width="9" style="45"/>
    <col min="8956" max="8956" width="10.125" style="45" customWidth="1"/>
    <col min="8957" max="8957" width="8.5" style="45" customWidth="1"/>
    <col min="8958" max="8958" width="24.625" style="45" customWidth="1"/>
    <col min="8959" max="8959" width="15" style="45" customWidth="1"/>
    <col min="8960" max="8960" width="13.25" style="45" customWidth="1"/>
    <col min="8961" max="8961" width="15.125" style="45" customWidth="1"/>
    <col min="8962" max="8962" width="15.375" style="45" customWidth="1"/>
    <col min="8963" max="8963" width="13.75" style="45" customWidth="1"/>
    <col min="8964" max="8964" width="0" style="45" hidden="1" customWidth="1"/>
    <col min="8965" max="8965" width="10.625" style="45" customWidth="1"/>
    <col min="8966" max="8966" width="11.5" style="45" customWidth="1"/>
    <col min="8967" max="8967" width="11.375" style="45" customWidth="1"/>
    <col min="8968" max="8968" width="10.75" style="45" customWidth="1"/>
    <col min="8969" max="8969" width="13.75" style="45" customWidth="1"/>
    <col min="8970" max="8970" width="11.25" style="45" customWidth="1"/>
    <col min="8971" max="8971" width="11.375" style="45" customWidth="1"/>
    <col min="8972" max="8972" width="11.25" style="45" customWidth="1"/>
    <col min="8973" max="8973" width="12" style="45" customWidth="1"/>
    <col min="8974" max="8975" width="13.625" style="45" bestFit="1" customWidth="1"/>
    <col min="8976" max="8976" width="12.625" style="45" bestFit="1" customWidth="1"/>
    <col min="8977" max="8979" width="14.5" style="45" bestFit="1" customWidth="1"/>
    <col min="8980" max="8980" width="8.875" style="45" customWidth="1"/>
    <col min="8981" max="8986" width="0" style="45" hidden="1" customWidth="1"/>
    <col min="8987" max="9211" width="9" style="45"/>
    <col min="9212" max="9212" width="10.125" style="45" customWidth="1"/>
    <col min="9213" max="9213" width="8.5" style="45" customWidth="1"/>
    <col min="9214" max="9214" width="24.625" style="45" customWidth="1"/>
    <col min="9215" max="9215" width="15" style="45" customWidth="1"/>
    <col min="9216" max="9216" width="13.25" style="45" customWidth="1"/>
    <col min="9217" max="9217" width="15.125" style="45" customWidth="1"/>
    <col min="9218" max="9218" width="15.375" style="45" customWidth="1"/>
    <col min="9219" max="9219" width="13.75" style="45" customWidth="1"/>
    <col min="9220" max="9220" width="0" style="45" hidden="1" customWidth="1"/>
    <col min="9221" max="9221" width="10.625" style="45" customWidth="1"/>
    <col min="9222" max="9222" width="11.5" style="45" customWidth="1"/>
    <col min="9223" max="9223" width="11.375" style="45" customWidth="1"/>
    <col min="9224" max="9224" width="10.75" style="45" customWidth="1"/>
    <col min="9225" max="9225" width="13.75" style="45" customWidth="1"/>
    <col min="9226" max="9226" width="11.25" style="45" customWidth="1"/>
    <col min="9227" max="9227" width="11.375" style="45" customWidth="1"/>
    <col min="9228" max="9228" width="11.25" style="45" customWidth="1"/>
    <col min="9229" max="9229" width="12" style="45" customWidth="1"/>
    <col min="9230" max="9231" width="13.625" style="45" bestFit="1" customWidth="1"/>
    <col min="9232" max="9232" width="12.625" style="45" bestFit="1" customWidth="1"/>
    <col min="9233" max="9235" width="14.5" style="45" bestFit="1" customWidth="1"/>
    <col min="9236" max="9236" width="8.875" style="45" customWidth="1"/>
    <col min="9237" max="9242" width="0" style="45" hidden="1" customWidth="1"/>
    <col min="9243" max="9467" width="9" style="45"/>
    <col min="9468" max="9468" width="10.125" style="45" customWidth="1"/>
    <col min="9469" max="9469" width="8.5" style="45" customWidth="1"/>
    <col min="9470" max="9470" width="24.625" style="45" customWidth="1"/>
    <col min="9471" max="9471" width="15" style="45" customWidth="1"/>
    <col min="9472" max="9472" width="13.25" style="45" customWidth="1"/>
    <col min="9473" max="9473" width="15.125" style="45" customWidth="1"/>
    <col min="9474" max="9474" width="15.375" style="45" customWidth="1"/>
    <col min="9475" max="9475" width="13.75" style="45" customWidth="1"/>
    <col min="9476" max="9476" width="0" style="45" hidden="1" customWidth="1"/>
    <col min="9477" max="9477" width="10.625" style="45" customWidth="1"/>
    <col min="9478" max="9478" width="11.5" style="45" customWidth="1"/>
    <col min="9479" max="9479" width="11.375" style="45" customWidth="1"/>
    <col min="9480" max="9480" width="10.75" style="45" customWidth="1"/>
    <col min="9481" max="9481" width="13.75" style="45" customWidth="1"/>
    <col min="9482" max="9482" width="11.25" style="45" customWidth="1"/>
    <col min="9483" max="9483" width="11.375" style="45" customWidth="1"/>
    <col min="9484" max="9484" width="11.25" style="45" customWidth="1"/>
    <col min="9485" max="9485" width="12" style="45" customWidth="1"/>
    <col min="9486" max="9487" width="13.625" style="45" bestFit="1" customWidth="1"/>
    <col min="9488" max="9488" width="12.625" style="45" bestFit="1" customWidth="1"/>
    <col min="9489" max="9491" width="14.5" style="45" bestFit="1" customWidth="1"/>
    <col min="9492" max="9492" width="8.875" style="45" customWidth="1"/>
    <col min="9493" max="9498" width="0" style="45" hidden="1" customWidth="1"/>
    <col min="9499" max="9723" width="9" style="45"/>
    <col min="9724" max="9724" width="10.125" style="45" customWidth="1"/>
    <col min="9725" max="9725" width="8.5" style="45" customWidth="1"/>
    <col min="9726" max="9726" width="24.625" style="45" customWidth="1"/>
    <col min="9727" max="9727" width="15" style="45" customWidth="1"/>
    <col min="9728" max="9728" width="13.25" style="45" customWidth="1"/>
    <col min="9729" max="9729" width="15.125" style="45" customWidth="1"/>
    <col min="9730" max="9730" width="15.375" style="45" customWidth="1"/>
    <col min="9731" max="9731" width="13.75" style="45" customWidth="1"/>
    <col min="9732" max="9732" width="0" style="45" hidden="1" customWidth="1"/>
    <col min="9733" max="9733" width="10.625" style="45" customWidth="1"/>
    <col min="9734" max="9734" width="11.5" style="45" customWidth="1"/>
    <col min="9735" max="9735" width="11.375" style="45" customWidth="1"/>
    <col min="9736" max="9736" width="10.75" style="45" customWidth="1"/>
    <col min="9737" max="9737" width="13.75" style="45" customWidth="1"/>
    <col min="9738" max="9738" width="11.25" style="45" customWidth="1"/>
    <col min="9739" max="9739" width="11.375" style="45" customWidth="1"/>
    <col min="9740" max="9740" width="11.25" style="45" customWidth="1"/>
    <col min="9741" max="9741" width="12" style="45" customWidth="1"/>
    <col min="9742" max="9743" width="13.625" style="45" bestFit="1" customWidth="1"/>
    <col min="9744" max="9744" width="12.625" style="45" bestFit="1" customWidth="1"/>
    <col min="9745" max="9747" width="14.5" style="45" bestFit="1" customWidth="1"/>
    <col min="9748" max="9748" width="8.875" style="45" customWidth="1"/>
    <col min="9749" max="9754" width="0" style="45" hidden="1" customWidth="1"/>
    <col min="9755" max="9979" width="9" style="45"/>
    <col min="9980" max="9980" width="10.125" style="45" customWidth="1"/>
    <col min="9981" max="9981" width="8.5" style="45" customWidth="1"/>
    <col min="9982" max="9982" width="24.625" style="45" customWidth="1"/>
    <col min="9983" max="9983" width="15" style="45" customWidth="1"/>
    <col min="9984" max="9984" width="13.25" style="45" customWidth="1"/>
    <col min="9985" max="9985" width="15.125" style="45" customWidth="1"/>
    <col min="9986" max="9986" width="15.375" style="45" customWidth="1"/>
    <col min="9987" max="9987" width="13.75" style="45" customWidth="1"/>
    <col min="9988" max="9988" width="0" style="45" hidden="1" customWidth="1"/>
    <col min="9989" max="9989" width="10.625" style="45" customWidth="1"/>
    <col min="9990" max="9990" width="11.5" style="45" customWidth="1"/>
    <col min="9991" max="9991" width="11.375" style="45" customWidth="1"/>
    <col min="9992" max="9992" width="10.75" style="45" customWidth="1"/>
    <col min="9993" max="9993" width="13.75" style="45" customWidth="1"/>
    <col min="9994" max="9994" width="11.25" style="45" customWidth="1"/>
    <col min="9995" max="9995" width="11.375" style="45" customWidth="1"/>
    <col min="9996" max="9996" width="11.25" style="45" customWidth="1"/>
    <col min="9997" max="9997" width="12" style="45" customWidth="1"/>
    <col min="9998" max="9999" width="13.625" style="45" bestFit="1" customWidth="1"/>
    <col min="10000" max="10000" width="12.625" style="45" bestFit="1" customWidth="1"/>
    <col min="10001" max="10003" width="14.5" style="45" bestFit="1" customWidth="1"/>
    <col min="10004" max="10004" width="8.875" style="45" customWidth="1"/>
    <col min="10005" max="10010" width="0" style="45" hidden="1" customWidth="1"/>
    <col min="10011" max="10235" width="9" style="45"/>
    <col min="10236" max="10236" width="10.125" style="45" customWidth="1"/>
    <col min="10237" max="10237" width="8.5" style="45" customWidth="1"/>
    <col min="10238" max="10238" width="24.625" style="45" customWidth="1"/>
    <col min="10239" max="10239" width="15" style="45" customWidth="1"/>
    <col min="10240" max="10240" width="13.25" style="45" customWidth="1"/>
    <col min="10241" max="10241" width="15.125" style="45" customWidth="1"/>
    <col min="10242" max="10242" width="15.375" style="45" customWidth="1"/>
    <col min="10243" max="10243" width="13.75" style="45" customWidth="1"/>
    <col min="10244" max="10244" width="0" style="45" hidden="1" customWidth="1"/>
    <col min="10245" max="10245" width="10.625" style="45" customWidth="1"/>
    <col min="10246" max="10246" width="11.5" style="45" customWidth="1"/>
    <col min="10247" max="10247" width="11.375" style="45" customWidth="1"/>
    <col min="10248" max="10248" width="10.75" style="45" customWidth="1"/>
    <col min="10249" max="10249" width="13.75" style="45" customWidth="1"/>
    <col min="10250" max="10250" width="11.25" style="45" customWidth="1"/>
    <col min="10251" max="10251" width="11.375" style="45" customWidth="1"/>
    <col min="10252" max="10252" width="11.25" style="45" customWidth="1"/>
    <col min="10253" max="10253" width="12" style="45" customWidth="1"/>
    <col min="10254" max="10255" width="13.625" style="45" bestFit="1" customWidth="1"/>
    <col min="10256" max="10256" width="12.625" style="45" bestFit="1" customWidth="1"/>
    <col min="10257" max="10259" width="14.5" style="45" bestFit="1" customWidth="1"/>
    <col min="10260" max="10260" width="8.875" style="45" customWidth="1"/>
    <col min="10261" max="10266" width="0" style="45" hidden="1" customWidth="1"/>
    <col min="10267" max="10491" width="9" style="45"/>
    <col min="10492" max="10492" width="10.125" style="45" customWidth="1"/>
    <col min="10493" max="10493" width="8.5" style="45" customWidth="1"/>
    <col min="10494" max="10494" width="24.625" style="45" customWidth="1"/>
    <col min="10495" max="10495" width="15" style="45" customWidth="1"/>
    <col min="10496" max="10496" width="13.25" style="45" customWidth="1"/>
    <col min="10497" max="10497" width="15.125" style="45" customWidth="1"/>
    <col min="10498" max="10498" width="15.375" style="45" customWidth="1"/>
    <col min="10499" max="10499" width="13.75" style="45" customWidth="1"/>
    <col min="10500" max="10500" width="0" style="45" hidden="1" customWidth="1"/>
    <col min="10501" max="10501" width="10.625" style="45" customWidth="1"/>
    <col min="10502" max="10502" width="11.5" style="45" customWidth="1"/>
    <col min="10503" max="10503" width="11.375" style="45" customWidth="1"/>
    <col min="10504" max="10504" width="10.75" style="45" customWidth="1"/>
    <col min="10505" max="10505" width="13.75" style="45" customWidth="1"/>
    <col min="10506" max="10506" width="11.25" style="45" customWidth="1"/>
    <col min="10507" max="10507" width="11.375" style="45" customWidth="1"/>
    <col min="10508" max="10508" width="11.25" style="45" customWidth="1"/>
    <col min="10509" max="10509" width="12" style="45" customWidth="1"/>
    <col min="10510" max="10511" width="13.625" style="45" bestFit="1" customWidth="1"/>
    <col min="10512" max="10512" width="12.625" style="45" bestFit="1" customWidth="1"/>
    <col min="10513" max="10515" width="14.5" style="45" bestFit="1" customWidth="1"/>
    <col min="10516" max="10516" width="8.875" style="45" customWidth="1"/>
    <col min="10517" max="10522" width="0" style="45" hidden="1" customWidth="1"/>
    <col min="10523" max="10747" width="9" style="45"/>
    <col min="10748" max="10748" width="10.125" style="45" customWidth="1"/>
    <col min="10749" max="10749" width="8.5" style="45" customWidth="1"/>
    <col min="10750" max="10750" width="24.625" style="45" customWidth="1"/>
    <col min="10751" max="10751" width="15" style="45" customWidth="1"/>
    <col min="10752" max="10752" width="13.25" style="45" customWidth="1"/>
    <col min="10753" max="10753" width="15.125" style="45" customWidth="1"/>
    <col min="10754" max="10754" width="15.375" style="45" customWidth="1"/>
    <col min="10755" max="10755" width="13.75" style="45" customWidth="1"/>
    <col min="10756" max="10756" width="0" style="45" hidden="1" customWidth="1"/>
    <col min="10757" max="10757" width="10.625" style="45" customWidth="1"/>
    <col min="10758" max="10758" width="11.5" style="45" customWidth="1"/>
    <col min="10759" max="10759" width="11.375" style="45" customWidth="1"/>
    <col min="10760" max="10760" width="10.75" style="45" customWidth="1"/>
    <col min="10761" max="10761" width="13.75" style="45" customWidth="1"/>
    <col min="10762" max="10762" width="11.25" style="45" customWidth="1"/>
    <col min="10763" max="10763" width="11.375" style="45" customWidth="1"/>
    <col min="10764" max="10764" width="11.25" style="45" customWidth="1"/>
    <col min="10765" max="10765" width="12" style="45" customWidth="1"/>
    <col min="10766" max="10767" width="13.625" style="45" bestFit="1" customWidth="1"/>
    <col min="10768" max="10768" width="12.625" style="45" bestFit="1" customWidth="1"/>
    <col min="10769" max="10771" width="14.5" style="45" bestFit="1" customWidth="1"/>
    <col min="10772" max="10772" width="8.875" style="45" customWidth="1"/>
    <col min="10773" max="10778" width="0" style="45" hidden="1" customWidth="1"/>
    <col min="10779" max="11003" width="9" style="45"/>
    <col min="11004" max="11004" width="10.125" style="45" customWidth="1"/>
    <col min="11005" max="11005" width="8.5" style="45" customWidth="1"/>
    <col min="11006" max="11006" width="24.625" style="45" customWidth="1"/>
    <col min="11007" max="11007" width="15" style="45" customWidth="1"/>
    <col min="11008" max="11008" width="13.25" style="45" customWidth="1"/>
    <col min="11009" max="11009" width="15.125" style="45" customWidth="1"/>
    <col min="11010" max="11010" width="15.375" style="45" customWidth="1"/>
    <col min="11011" max="11011" width="13.75" style="45" customWidth="1"/>
    <col min="11012" max="11012" width="0" style="45" hidden="1" customWidth="1"/>
    <col min="11013" max="11013" width="10.625" style="45" customWidth="1"/>
    <col min="11014" max="11014" width="11.5" style="45" customWidth="1"/>
    <col min="11015" max="11015" width="11.375" style="45" customWidth="1"/>
    <col min="11016" max="11016" width="10.75" style="45" customWidth="1"/>
    <col min="11017" max="11017" width="13.75" style="45" customWidth="1"/>
    <col min="11018" max="11018" width="11.25" style="45" customWidth="1"/>
    <col min="11019" max="11019" width="11.375" style="45" customWidth="1"/>
    <col min="11020" max="11020" width="11.25" style="45" customWidth="1"/>
    <col min="11021" max="11021" width="12" style="45" customWidth="1"/>
    <col min="11022" max="11023" width="13.625" style="45" bestFit="1" customWidth="1"/>
    <col min="11024" max="11024" width="12.625" style="45" bestFit="1" customWidth="1"/>
    <col min="11025" max="11027" width="14.5" style="45" bestFit="1" customWidth="1"/>
    <col min="11028" max="11028" width="8.875" style="45" customWidth="1"/>
    <col min="11029" max="11034" width="0" style="45" hidden="1" customWidth="1"/>
    <col min="11035" max="11259" width="9" style="45"/>
    <col min="11260" max="11260" width="10.125" style="45" customWidth="1"/>
    <col min="11261" max="11261" width="8.5" style="45" customWidth="1"/>
    <col min="11262" max="11262" width="24.625" style="45" customWidth="1"/>
    <col min="11263" max="11263" width="15" style="45" customWidth="1"/>
    <col min="11264" max="11264" width="13.25" style="45" customWidth="1"/>
    <col min="11265" max="11265" width="15.125" style="45" customWidth="1"/>
    <col min="11266" max="11266" width="15.375" style="45" customWidth="1"/>
    <col min="11267" max="11267" width="13.75" style="45" customWidth="1"/>
    <col min="11268" max="11268" width="0" style="45" hidden="1" customWidth="1"/>
    <col min="11269" max="11269" width="10.625" style="45" customWidth="1"/>
    <col min="11270" max="11270" width="11.5" style="45" customWidth="1"/>
    <col min="11271" max="11271" width="11.375" style="45" customWidth="1"/>
    <col min="11272" max="11272" width="10.75" style="45" customWidth="1"/>
    <col min="11273" max="11273" width="13.75" style="45" customWidth="1"/>
    <col min="11274" max="11274" width="11.25" style="45" customWidth="1"/>
    <col min="11275" max="11275" width="11.375" style="45" customWidth="1"/>
    <col min="11276" max="11276" width="11.25" style="45" customWidth="1"/>
    <col min="11277" max="11277" width="12" style="45" customWidth="1"/>
    <col min="11278" max="11279" width="13.625" style="45" bestFit="1" customWidth="1"/>
    <col min="11280" max="11280" width="12.625" style="45" bestFit="1" customWidth="1"/>
    <col min="11281" max="11283" width="14.5" style="45" bestFit="1" customWidth="1"/>
    <col min="11284" max="11284" width="8.875" style="45" customWidth="1"/>
    <col min="11285" max="11290" width="0" style="45" hidden="1" customWidth="1"/>
    <col min="11291" max="11515" width="9" style="45"/>
    <col min="11516" max="11516" width="10.125" style="45" customWidth="1"/>
    <col min="11517" max="11517" width="8.5" style="45" customWidth="1"/>
    <col min="11518" max="11518" width="24.625" style="45" customWidth="1"/>
    <col min="11519" max="11519" width="15" style="45" customWidth="1"/>
    <col min="11520" max="11520" width="13.25" style="45" customWidth="1"/>
    <col min="11521" max="11521" width="15.125" style="45" customWidth="1"/>
    <col min="11522" max="11522" width="15.375" style="45" customWidth="1"/>
    <col min="11523" max="11523" width="13.75" style="45" customWidth="1"/>
    <col min="11524" max="11524" width="0" style="45" hidden="1" customWidth="1"/>
    <col min="11525" max="11525" width="10.625" style="45" customWidth="1"/>
    <col min="11526" max="11526" width="11.5" style="45" customWidth="1"/>
    <col min="11527" max="11527" width="11.375" style="45" customWidth="1"/>
    <col min="11528" max="11528" width="10.75" style="45" customWidth="1"/>
    <col min="11529" max="11529" width="13.75" style="45" customWidth="1"/>
    <col min="11530" max="11530" width="11.25" style="45" customWidth="1"/>
    <col min="11531" max="11531" width="11.375" style="45" customWidth="1"/>
    <col min="11532" max="11532" width="11.25" style="45" customWidth="1"/>
    <col min="11533" max="11533" width="12" style="45" customWidth="1"/>
    <col min="11534" max="11535" width="13.625" style="45" bestFit="1" customWidth="1"/>
    <col min="11536" max="11536" width="12.625" style="45" bestFit="1" customWidth="1"/>
    <col min="11537" max="11539" width="14.5" style="45" bestFit="1" customWidth="1"/>
    <col min="11540" max="11540" width="8.875" style="45" customWidth="1"/>
    <col min="11541" max="11546" width="0" style="45" hidden="1" customWidth="1"/>
    <col min="11547" max="11771" width="9" style="45"/>
    <col min="11772" max="11772" width="10.125" style="45" customWidth="1"/>
    <col min="11773" max="11773" width="8.5" style="45" customWidth="1"/>
    <col min="11774" max="11774" width="24.625" style="45" customWidth="1"/>
    <col min="11775" max="11775" width="15" style="45" customWidth="1"/>
    <col min="11776" max="11776" width="13.25" style="45" customWidth="1"/>
    <col min="11777" max="11777" width="15.125" style="45" customWidth="1"/>
    <col min="11778" max="11778" width="15.375" style="45" customWidth="1"/>
    <col min="11779" max="11779" width="13.75" style="45" customWidth="1"/>
    <col min="11780" max="11780" width="0" style="45" hidden="1" customWidth="1"/>
    <col min="11781" max="11781" width="10.625" style="45" customWidth="1"/>
    <col min="11782" max="11782" width="11.5" style="45" customWidth="1"/>
    <col min="11783" max="11783" width="11.375" style="45" customWidth="1"/>
    <col min="11784" max="11784" width="10.75" style="45" customWidth="1"/>
    <col min="11785" max="11785" width="13.75" style="45" customWidth="1"/>
    <col min="11786" max="11786" width="11.25" style="45" customWidth="1"/>
    <col min="11787" max="11787" width="11.375" style="45" customWidth="1"/>
    <col min="11788" max="11788" width="11.25" style="45" customWidth="1"/>
    <col min="11789" max="11789" width="12" style="45" customWidth="1"/>
    <col min="11790" max="11791" width="13.625" style="45" bestFit="1" customWidth="1"/>
    <col min="11792" max="11792" width="12.625" style="45" bestFit="1" customWidth="1"/>
    <col min="11793" max="11795" width="14.5" style="45" bestFit="1" customWidth="1"/>
    <col min="11796" max="11796" width="8.875" style="45" customWidth="1"/>
    <col min="11797" max="11802" width="0" style="45" hidden="1" customWidth="1"/>
    <col min="11803" max="12027" width="9" style="45"/>
    <col min="12028" max="12028" width="10.125" style="45" customWidth="1"/>
    <col min="12029" max="12029" width="8.5" style="45" customWidth="1"/>
    <col min="12030" max="12030" width="24.625" style="45" customWidth="1"/>
    <col min="12031" max="12031" width="15" style="45" customWidth="1"/>
    <col min="12032" max="12032" width="13.25" style="45" customWidth="1"/>
    <col min="12033" max="12033" width="15.125" style="45" customWidth="1"/>
    <col min="12034" max="12034" width="15.375" style="45" customWidth="1"/>
    <col min="12035" max="12035" width="13.75" style="45" customWidth="1"/>
    <col min="12036" max="12036" width="0" style="45" hidden="1" customWidth="1"/>
    <col min="12037" max="12037" width="10.625" style="45" customWidth="1"/>
    <col min="12038" max="12038" width="11.5" style="45" customWidth="1"/>
    <col min="12039" max="12039" width="11.375" style="45" customWidth="1"/>
    <col min="12040" max="12040" width="10.75" style="45" customWidth="1"/>
    <col min="12041" max="12041" width="13.75" style="45" customWidth="1"/>
    <col min="12042" max="12042" width="11.25" style="45" customWidth="1"/>
    <col min="12043" max="12043" width="11.375" style="45" customWidth="1"/>
    <col min="12044" max="12044" width="11.25" style="45" customWidth="1"/>
    <col min="12045" max="12045" width="12" style="45" customWidth="1"/>
    <col min="12046" max="12047" width="13.625" style="45" bestFit="1" customWidth="1"/>
    <col min="12048" max="12048" width="12.625" style="45" bestFit="1" customWidth="1"/>
    <col min="12049" max="12051" width="14.5" style="45" bestFit="1" customWidth="1"/>
    <col min="12052" max="12052" width="8.875" style="45" customWidth="1"/>
    <col min="12053" max="12058" width="0" style="45" hidden="1" customWidth="1"/>
    <col min="12059" max="12283" width="9" style="45"/>
    <col min="12284" max="12284" width="10.125" style="45" customWidth="1"/>
    <col min="12285" max="12285" width="8.5" style="45" customWidth="1"/>
    <col min="12286" max="12286" width="24.625" style="45" customWidth="1"/>
    <col min="12287" max="12287" width="15" style="45" customWidth="1"/>
    <col min="12288" max="12288" width="13.25" style="45" customWidth="1"/>
    <col min="12289" max="12289" width="15.125" style="45" customWidth="1"/>
    <col min="12290" max="12290" width="15.375" style="45" customWidth="1"/>
    <col min="12291" max="12291" width="13.75" style="45" customWidth="1"/>
    <col min="12292" max="12292" width="0" style="45" hidden="1" customWidth="1"/>
    <col min="12293" max="12293" width="10.625" style="45" customWidth="1"/>
    <col min="12294" max="12294" width="11.5" style="45" customWidth="1"/>
    <col min="12295" max="12295" width="11.375" style="45" customWidth="1"/>
    <col min="12296" max="12296" width="10.75" style="45" customWidth="1"/>
    <col min="12297" max="12297" width="13.75" style="45" customWidth="1"/>
    <col min="12298" max="12298" width="11.25" style="45" customWidth="1"/>
    <col min="12299" max="12299" width="11.375" style="45" customWidth="1"/>
    <col min="12300" max="12300" width="11.25" style="45" customWidth="1"/>
    <col min="12301" max="12301" width="12" style="45" customWidth="1"/>
    <col min="12302" max="12303" width="13.625" style="45" bestFit="1" customWidth="1"/>
    <col min="12304" max="12304" width="12.625" style="45" bestFit="1" customWidth="1"/>
    <col min="12305" max="12307" width="14.5" style="45" bestFit="1" customWidth="1"/>
    <col min="12308" max="12308" width="8.875" style="45" customWidth="1"/>
    <col min="12309" max="12314" width="0" style="45" hidden="1" customWidth="1"/>
    <col min="12315" max="12539" width="9" style="45"/>
    <col min="12540" max="12540" width="10.125" style="45" customWidth="1"/>
    <col min="12541" max="12541" width="8.5" style="45" customWidth="1"/>
    <col min="12542" max="12542" width="24.625" style="45" customWidth="1"/>
    <col min="12543" max="12543" width="15" style="45" customWidth="1"/>
    <col min="12544" max="12544" width="13.25" style="45" customWidth="1"/>
    <col min="12545" max="12545" width="15.125" style="45" customWidth="1"/>
    <col min="12546" max="12546" width="15.375" style="45" customWidth="1"/>
    <col min="12547" max="12547" width="13.75" style="45" customWidth="1"/>
    <col min="12548" max="12548" width="0" style="45" hidden="1" customWidth="1"/>
    <col min="12549" max="12549" width="10.625" style="45" customWidth="1"/>
    <col min="12550" max="12550" width="11.5" style="45" customWidth="1"/>
    <col min="12551" max="12551" width="11.375" style="45" customWidth="1"/>
    <col min="12552" max="12552" width="10.75" style="45" customWidth="1"/>
    <col min="12553" max="12553" width="13.75" style="45" customWidth="1"/>
    <col min="12554" max="12554" width="11.25" style="45" customWidth="1"/>
    <col min="12555" max="12555" width="11.375" style="45" customWidth="1"/>
    <col min="12556" max="12556" width="11.25" style="45" customWidth="1"/>
    <col min="12557" max="12557" width="12" style="45" customWidth="1"/>
    <col min="12558" max="12559" width="13.625" style="45" bestFit="1" customWidth="1"/>
    <col min="12560" max="12560" width="12.625" style="45" bestFit="1" customWidth="1"/>
    <col min="12561" max="12563" width="14.5" style="45" bestFit="1" customWidth="1"/>
    <col min="12564" max="12564" width="8.875" style="45" customWidth="1"/>
    <col min="12565" max="12570" width="0" style="45" hidden="1" customWidth="1"/>
    <col min="12571" max="12795" width="9" style="45"/>
    <col min="12796" max="12796" width="10.125" style="45" customWidth="1"/>
    <col min="12797" max="12797" width="8.5" style="45" customWidth="1"/>
    <col min="12798" max="12798" width="24.625" style="45" customWidth="1"/>
    <col min="12799" max="12799" width="15" style="45" customWidth="1"/>
    <col min="12800" max="12800" width="13.25" style="45" customWidth="1"/>
    <col min="12801" max="12801" width="15.125" style="45" customWidth="1"/>
    <col min="12802" max="12802" width="15.375" style="45" customWidth="1"/>
    <col min="12803" max="12803" width="13.75" style="45" customWidth="1"/>
    <col min="12804" max="12804" width="0" style="45" hidden="1" customWidth="1"/>
    <col min="12805" max="12805" width="10.625" style="45" customWidth="1"/>
    <col min="12806" max="12806" width="11.5" style="45" customWidth="1"/>
    <col min="12807" max="12807" width="11.375" style="45" customWidth="1"/>
    <col min="12808" max="12808" width="10.75" style="45" customWidth="1"/>
    <col min="12809" max="12809" width="13.75" style="45" customWidth="1"/>
    <col min="12810" max="12810" width="11.25" style="45" customWidth="1"/>
    <col min="12811" max="12811" width="11.375" style="45" customWidth="1"/>
    <col min="12812" max="12812" width="11.25" style="45" customWidth="1"/>
    <col min="12813" max="12813" width="12" style="45" customWidth="1"/>
    <col min="12814" max="12815" width="13.625" style="45" bestFit="1" customWidth="1"/>
    <col min="12816" max="12816" width="12.625" style="45" bestFit="1" customWidth="1"/>
    <col min="12817" max="12819" width="14.5" style="45" bestFit="1" customWidth="1"/>
    <col min="12820" max="12820" width="8.875" style="45" customWidth="1"/>
    <col min="12821" max="12826" width="0" style="45" hidden="1" customWidth="1"/>
    <col min="12827" max="13051" width="9" style="45"/>
    <col min="13052" max="13052" width="10.125" style="45" customWidth="1"/>
    <col min="13053" max="13053" width="8.5" style="45" customWidth="1"/>
    <col min="13054" max="13054" width="24.625" style="45" customWidth="1"/>
    <col min="13055" max="13055" width="15" style="45" customWidth="1"/>
    <col min="13056" max="13056" width="13.25" style="45" customWidth="1"/>
    <col min="13057" max="13057" width="15.125" style="45" customWidth="1"/>
    <col min="13058" max="13058" width="15.375" style="45" customWidth="1"/>
    <col min="13059" max="13059" width="13.75" style="45" customWidth="1"/>
    <col min="13060" max="13060" width="0" style="45" hidden="1" customWidth="1"/>
    <col min="13061" max="13061" width="10.625" style="45" customWidth="1"/>
    <col min="13062" max="13062" width="11.5" style="45" customWidth="1"/>
    <col min="13063" max="13063" width="11.375" style="45" customWidth="1"/>
    <col min="13064" max="13064" width="10.75" style="45" customWidth="1"/>
    <col min="13065" max="13065" width="13.75" style="45" customWidth="1"/>
    <col min="13066" max="13066" width="11.25" style="45" customWidth="1"/>
    <col min="13067" max="13067" width="11.375" style="45" customWidth="1"/>
    <col min="13068" max="13068" width="11.25" style="45" customWidth="1"/>
    <col min="13069" max="13069" width="12" style="45" customWidth="1"/>
    <col min="13070" max="13071" width="13.625" style="45" bestFit="1" customWidth="1"/>
    <col min="13072" max="13072" width="12.625" style="45" bestFit="1" customWidth="1"/>
    <col min="13073" max="13075" width="14.5" style="45" bestFit="1" customWidth="1"/>
    <col min="13076" max="13076" width="8.875" style="45" customWidth="1"/>
    <col min="13077" max="13082" width="0" style="45" hidden="1" customWidth="1"/>
    <col min="13083" max="13307" width="9" style="45"/>
    <col min="13308" max="13308" width="10.125" style="45" customWidth="1"/>
    <col min="13309" max="13309" width="8.5" style="45" customWidth="1"/>
    <col min="13310" max="13310" width="24.625" style="45" customWidth="1"/>
    <col min="13311" max="13311" width="15" style="45" customWidth="1"/>
    <col min="13312" max="13312" width="13.25" style="45" customWidth="1"/>
    <col min="13313" max="13313" width="15.125" style="45" customWidth="1"/>
    <col min="13314" max="13314" width="15.375" style="45" customWidth="1"/>
    <col min="13315" max="13315" width="13.75" style="45" customWidth="1"/>
    <col min="13316" max="13316" width="0" style="45" hidden="1" customWidth="1"/>
    <col min="13317" max="13317" width="10.625" style="45" customWidth="1"/>
    <col min="13318" max="13318" width="11.5" style="45" customWidth="1"/>
    <col min="13319" max="13319" width="11.375" style="45" customWidth="1"/>
    <col min="13320" max="13320" width="10.75" style="45" customWidth="1"/>
    <col min="13321" max="13321" width="13.75" style="45" customWidth="1"/>
    <col min="13322" max="13322" width="11.25" style="45" customWidth="1"/>
    <col min="13323" max="13323" width="11.375" style="45" customWidth="1"/>
    <col min="13324" max="13324" width="11.25" style="45" customWidth="1"/>
    <col min="13325" max="13325" width="12" style="45" customWidth="1"/>
    <col min="13326" max="13327" width="13.625" style="45" bestFit="1" customWidth="1"/>
    <col min="13328" max="13328" width="12.625" style="45" bestFit="1" customWidth="1"/>
    <col min="13329" max="13331" width="14.5" style="45" bestFit="1" customWidth="1"/>
    <col min="13332" max="13332" width="8.875" style="45" customWidth="1"/>
    <col min="13333" max="13338" width="0" style="45" hidden="1" customWidth="1"/>
    <col min="13339" max="13563" width="9" style="45"/>
    <col min="13564" max="13564" width="10.125" style="45" customWidth="1"/>
    <col min="13565" max="13565" width="8.5" style="45" customWidth="1"/>
    <col min="13566" max="13566" width="24.625" style="45" customWidth="1"/>
    <col min="13567" max="13567" width="15" style="45" customWidth="1"/>
    <col min="13568" max="13568" width="13.25" style="45" customWidth="1"/>
    <col min="13569" max="13569" width="15.125" style="45" customWidth="1"/>
    <col min="13570" max="13570" width="15.375" style="45" customWidth="1"/>
    <col min="13571" max="13571" width="13.75" style="45" customWidth="1"/>
    <col min="13572" max="13572" width="0" style="45" hidden="1" customWidth="1"/>
    <col min="13573" max="13573" width="10.625" style="45" customWidth="1"/>
    <col min="13574" max="13574" width="11.5" style="45" customWidth="1"/>
    <col min="13575" max="13575" width="11.375" style="45" customWidth="1"/>
    <col min="13576" max="13576" width="10.75" style="45" customWidth="1"/>
    <col min="13577" max="13577" width="13.75" style="45" customWidth="1"/>
    <col min="13578" max="13578" width="11.25" style="45" customWidth="1"/>
    <col min="13579" max="13579" width="11.375" style="45" customWidth="1"/>
    <col min="13580" max="13580" width="11.25" style="45" customWidth="1"/>
    <col min="13581" max="13581" width="12" style="45" customWidth="1"/>
    <col min="13582" max="13583" width="13.625" style="45" bestFit="1" customWidth="1"/>
    <col min="13584" max="13584" width="12.625" style="45" bestFit="1" customWidth="1"/>
    <col min="13585" max="13587" width="14.5" style="45" bestFit="1" customWidth="1"/>
    <col min="13588" max="13588" width="8.875" style="45" customWidth="1"/>
    <col min="13589" max="13594" width="0" style="45" hidden="1" customWidth="1"/>
    <col min="13595" max="13819" width="9" style="45"/>
    <col min="13820" max="13820" width="10.125" style="45" customWidth="1"/>
    <col min="13821" max="13821" width="8.5" style="45" customWidth="1"/>
    <col min="13822" max="13822" width="24.625" style="45" customWidth="1"/>
    <col min="13823" max="13823" width="15" style="45" customWidth="1"/>
    <col min="13824" max="13824" width="13.25" style="45" customWidth="1"/>
    <col min="13825" max="13825" width="15.125" style="45" customWidth="1"/>
    <col min="13826" max="13826" width="15.375" style="45" customWidth="1"/>
    <col min="13827" max="13827" width="13.75" style="45" customWidth="1"/>
    <col min="13828" max="13828" width="0" style="45" hidden="1" customWidth="1"/>
    <col min="13829" max="13829" width="10.625" style="45" customWidth="1"/>
    <col min="13830" max="13830" width="11.5" style="45" customWidth="1"/>
    <col min="13831" max="13831" width="11.375" style="45" customWidth="1"/>
    <col min="13832" max="13832" width="10.75" style="45" customWidth="1"/>
    <col min="13833" max="13833" width="13.75" style="45" customWidth="1"/>
    <col min="13834" max="13834" width="11.25" style="45" customWidth="1"/>
    <col min="13835" max="13835" width="11.375" style="45" customWidth="1"/>
    <col min="13836" max="13836" width="11.25" style="45" customWidth="1"/>
    <col min="13837" max="13837" width="12" style="45" customWidth="1"/>
    <col min="13838" max="13839" width="13.625" style="45" bestFit="1" customWidth="1"/>
    <col min="13840" max="13840" width="12.625" style="45" bestFit="1" customWidth="1"/>
    <col min="13841" max="13843" width="14.5" style="45" bestFit="1" customWidth="1"/>
    <col min="13844" max="13844" width="8.875" style="45" customWidth="1"/>
    <col min="13845" max="13850" width="0" style="45" hidden="1" customWidth="1"/>
    <col min="13851" max="14075" width="9" style="45"/>
    <col min="14076" max="14076" width="10.125" style="45" customWidth="1"/>
    <col min="14077" max="14077" width="8.5" style="45" customWidth="1"/>
    <col min="14078" max="14078" width="24.625" style="45" customWidth="1"/>
    <col min="14079" max="14079" width="15" style="45" customWidth="1"/>
    <col min="14080" max="14080" width="13.25" style="45" customWidth="1"/>
    <col min="14081" max="14081" width="15.125" style="45" customWidth="1"/>
    <col min="14082" max="14082" width="15.375" style="45" customWidth="1"/>
    <col min="14083" max="14083" width="13.75" style="45" customWidth="1"/>
    <col min="14084" max="14084" width="0" style="45" hidden="1" customWidth="1"/>
    <col min="14085" max="14085" width="10.625" style="45" customWidth="1"/>
    <col min="14086" max="14086" width="11.5" style="45" customWidth="1"/>
    <col min="14087" max="14087" width="11.375" style="45" customWidth="1"/>
    <col min="14088" max="14088" width="10.75" style="45" customWidth="1"/>
    <col min="14089" max="14089" width="13.75" style="45" customWidth="1"/>
    <col min="14090" max="14090" width="11.25" style="45" customWidth="1"/>
    <col min="14091" max="14091" width="11.375" style="45" customWidth="1"/>
    <col min="14092" max="14092" width="11.25" style="45" customWidth="1"/>
    <col min="14093" max="14093" width="12" style="45" customWidth="1"/>
    <col min="14094" max="14095" width="13.625" style="45" bestFit="1" customWidth="1"/>
    <col min="14096" max="14096" width="12.625" style="45" bestFit="1" customWidth="1"/>
    <col min="14097" max="14099" width="14.5" style="45" bestFit="1" customWidth="1"/>
    <col min="14100" max="14100" width="8.875" style="45" customWidth="1"/>
    <col min="14101" max="14106" width="0" style="45" hidden="1" customWidth="1"/>
    <col min="14107" max="14331" width="9" style="45"/>
    <col min="14332" max="14332" width="10.125" style="45" customWidth="1"/>
    <col min="14333" max="14333" width="8.5" style="45" customWidth="1"/>
    <col min="14334" max="14334" width="24.625" style="45" customWidth="1"/>
    <col min="14335" max="14335" width="15" style="45" customWidth="1"/>
    <col min="14336" max="14336" width="13.25" style="45" customWidth="1"/>
    <col min="14337" max="14337" width="15.125" style="45" customWidth="1"/>
    <col min="14338" max="14338" width="15.375" style="45" customWidth="1"/>
    <col min="14339" max="14339" width="13.75" style="45" customWidth="1"/>
    <col min="14340" max="14340" width="0" style="45" hidden="1" customWidth="1"/>
    <col min="14341" max="14341" width="10.625" style="45" customWidth="1"/>
    <col min="14342" max="14342" width="11.5" style="45" customWidth="1"/>
    <col min="14343" max="14343" width="11.375" style="45" customWidth="1"/>
    <col min="14344" max="14344" width="10.75" style="45" customWidth="1"/>
    <col min="14345" max="14345" width="13.75" style="45" customWidth="1"/>
    <col min="14346" max="14346" width="11.25" style="45" customWidth="1"/>
    <col min="14347" max="14347" width="11.375" style="45" customWidth="1"/>
    <col min="14348" max="14348" width="11.25" style="45" customWidth="1"/>
    <col min="14349" max="14349" width="12" style="45" customWidth="1"/>
    <col min="14350" max="14351" width="13.625" style="45" bestFit="1" customWidth="1"/>
    <col min="14352" max="14352" width="12.625" style="45" bestFit="1" customWidth="1"/>
    <col min="14353" max="14355" width="14.5" style="45" bestFit="1" customWidth="1"/>
    <col min="14356" max="14356" width="8.875" style="45" customWidth="1"/>
    <col min="14357" max="14362" width="0" style="45" hidden="1" customWidth="1"/>
    <col min="14363" max="14587" width="9" style="45"/>
    <col min="14588" max="14588" width="10.125" style="45" customWidth="1"/>
    <col min="14589" max="14589" width="8.5" style="45" customWidth="1"/>
    <col min="14590" max="14590" width="24.625" style="45" customWidth="1"/>
    <col min="14591" max="14591" width="15" style="45" customWidth="1"/>
    <col min="14592" max="14592" width="13.25" style="45" customWidth="1"/>
    <col min="14593" max="14593" width="15.125" style="45" customWidth="1"/>
    <col min="14594" max="14594" width="15.375" style="45" customWidth="1"/>
    <col min="14595" max="14595" width="13.75" style="45" customWidth="1"/>
    <col min="14596" max="14596" width="0" style="45" hidden="1" customWidth="1"/>
    <col min="14597" max="14597" width="10.625" style="45" customWidth="1"/>
    <col min="14598" max="14598" width="11.5" style="45" customWidth="1"/>
    <col min="14599" max="14599" width="11.375" style="45" customWidth="1"/>
    <col min="14600" max="14600" width="10.75" style="45" customWidth="1"/>
    <col min="14601" max="14601" width="13.75" style="45" customWidth="1"/>
    <col min="14602" max="14602" width="11.25" style="45" customWidth="1"/>
    <col min="14603" max="14603" width="11.375" style="45" customWidth="1"/>
    <col min="14604" max="14604" width="11.25" style="45" customWidth="1"/>
    <col min="14605" max="14605" width="12" style="45" customWidth="1"/>
    <col min="14606" max="14607" width="13.625" style="45" bestFit="1" customWidth="1"/>
    <col min="14608" max="14608" width="12.625" style="45" bestFit="1" customWidth="1"/>
    <col min="14609" max="14611" width="14.5" style="45" bestFit="1" customWidth="1"/>
    <col min="14612" max="14612" width="8.875" style="45" customWidth="1"/>
    <col min="14613" max="14618" width="0" style="45" hidden="1" customWidth="1"/>
    <col min="14619" max="14843" width="9" style="45"/>
    <col min="14844" max="14844" width="10.125" style="45" customWidth="1"/>
    <col min="14845" max="14845" width="8.5" style="45" customWidth="1"/>
    <col min="14846" max="14846" width="24.625" style="45" customWidth="1"/>
    <col min="14847" max="14847" width="15" style="45" customWidth="1"/>
    <col min="14848" max="14848" width="13.25" style="45" customWidth="1"/>
    <col min="14849" max="14849" width="15.125" style="45" customWidth="1"/>
    <col min="14850" max="14850" width="15.375" style="45" customWidth="1"/>
    <col min="14851" max="14851" width="13.75" style="45" customWidth="1"/>
    <col min="14852" max="14852" width="0" style="45" hidden="1" customWidth="1"/>
    <col min="14853" max="14853" width="10.625" style="45" customWidth="1"/>
    <col min="14854" max="14854" width="11.5" style="45" customWidth="1"/>
    <col min="14855" max="14855" width="11.375" style="45" customWidth="1"/>
    <col min="14856" max="14856" width="10.75" style="45" customWidth="1"/>
    <col min="14857" max="14857" width="13.75" style="45" customWidth="1"/>
    <col min="14858" max="14858" width="11.25" style="45" customWidth="1"/>
    <col min="14859" max="14859" width="11.375" style="45" customWidth="1"/>
    <col min="14860" max="14860" width="11.25" style="45" customWidth="1"/>
    <col min="14861" max="14861" width="12" style="45" customWidth="1"/>
    <col min="14862" max="14863" width="13.625" style="45" bestFit="1" customWidth="1"/>
    <col min="14864" max="14864" width="12.625" style="45" bestFit="1" customWidth="1"/>
    <col min="14865" max="14867" width="14.5" style="45" bestFit="1" customWidth="1"/>
    <col min="14868" max="14868" width="8.875" style="45" customWidth="1"/>
    <col min="14869" max="14874" width="0" style="45" hidden="1" customWidth="1"/>
    <col min="14875" max="15099" width="9" style="45"/>
    <col min="15100" max="15100" width="10.125" style="45" customWidth="1"/>
    <col min="15101" max="15101" width="8.5" style="45" customWidth="1"/>
    <col min="15102" max="15102" width="24.625" style="45" customWidth="1"/>
    <col min="15103" max="15103" width="15" style="45" customWidth="1"/>
    <col min="15104" max="15104" width="13.25" style="45" customWidth="1"/>
    <col min="15105" max="15105" width="15.125" style="45" customWidth="1"/>
    <col min="15106" max="15106" width="15.375" style="45" customWidth="1"/>
    <col min="15107" max="15107" width="13.75" style="45" customWidth="1"/>
    <col min="15108" max="15108" width="0" style="45" hidden="1" customWidth="1"/>
    <col min="15109" max="15109" width="10.625" style="45" customWidth="1"/>
    <col min="15110" max="15110" width="11.5" style="45" customWidth="1"/>
    <col min="15111" max="15111" width="11.375" style="45" customWidth="1"/>
    <col min="15112" max="15112" width="10.75" style="45" customWidth="1"/>
    <col min="15113" max="15113" width="13.75" style="45" customWidth="1"/>
    <col min="15114" max="15114" width="11.25" style="45" customWidth="1"/>
    <col min="15115" max="15115" width="11.375" style="45" customWidth="1"/>
    <col min="15116" max="15116" width="11.25" style="45" customWidth="1"/>
    <col min="15117" max="15117" width="12" style="45" customWidth="1"/>
    <col min="15118" max="15119" width="13.625" style="45" bestFit="1" customWidth="1"/>
    <col min="15120" max="15120" width="12.625" style="45" bestFit="1" customWidth="1"/>
    <col min="15121" max="15123" width="14.5" style="45" bestFit="1" customWidth="1"/>
    <col min="15124" max="15124" width="8.875" style="45" customWidth="1"/>
    <col min="15125" max="15130" width="0" style="45" hidden="1" customWidth="1"/>
    <col min="15131" max="15355" width="9" style="45"/>
    <col min="15356" max="15356" width="10.125" style="45" customWidth="1"/>
    <col min="15357" max="15357" width="8.5" style="45" customWidth="1"/>
    <col min="15358" max="15358" width="24.625" style="45" customWidth="1"/>
    <col min="15359" max="15359" width="15" style="45" customWidth="1"/>
    <col min="15360" max="15360" width="13.25" style="45" customWidth="1"/>
    <col min="15361" max="15361" width="15.125" style="45" customWidth="1"/>
    <col min="15362" max="15362" width="15.375" style="45" customWidth="1"/>
    <col min="15363" max="15363" width="13.75" style="45" customWidth="1"/>
    <col min="15364" max="15364" width="0" style="45" hidden="1" customWidth="1"/>
    <col min="15365" max="15365" width="10.625" style="45" customWidth="1"/>
    <col min="15366" max="15366" width="11.5" style="45" customWidth="1"/>
    <col min="15367" max="15367" width="11.375" style="45" customWidth="1"/>
    <col min="15368" max="15368" width="10.75" style="45" customWidth="1"/>
    <col min="15369" max="15369" width="13.75" style="45" customWidth="1"/>
    <col min="15370" max="15370" width="11.25" style="45" customWidth="1"/>
    <col min="15371" max="15371" width="11.375" style="45" customWidth="1"/>
    <col min="15372" max="15372" width="11.25" style="45" customWidth="1"/>
    <col min="15373" max="15373" width="12" style="45" customWidth="1"/>
    <col min="15374" max="15375" width="13.625" style="45" bestFit="1" customWidth="1"/>
    <col min="15376" max="15376" width="12.625" style="45" bestFit="1" customWidth="1"/>
    <col min="15377" max="15379" width="14.5" style="45" bestFit="1" customWidth="1"/>
    <col min="15380" max="15380" width="8.875" style="45" customWidth="1"/>
    <col min="15381" max="15386" width="0" style="45" hidden="1" customWidth="1"/>
    <col min="15387" max="15611" width="9" style="45"/>
    <col min="15612" max="15612" width="10.125" style="45" customWidth="1"/>
    <col min="15613" max="15613" width="8.5" style="45" customWidth="1"/>
    <col min="15614" max="15614" width="24.625" style="45" customWidth="1"/>
    <col min="15615" max="15615" width="15" style="45" customWidth="1"/>
    <col min="15616" max="15616" width="13.25" style="45" customWidth="1"/>
    <col min="15617" max="15617" width="15.125" style="45" customWidth="1"/>
    <col min="15618" max="15618" width="15.375" style="45" customWidth="1"/>
    <col min="15619" max="15619" width="13.75" style="45" customWidth="1"/>
    <col min="15620" max="15620" width="0" style="45" hidden="1" customWidth="1"/>
    <col min="15621" max="15621" width="10.625" style="45" customWidth="1"/>
    <col min="15622" max="15622" width="11.5" style="45" customWidth="1"/>
    <col min="15623" max="15623" width="11.375" style="45" customWidth="1"/>
    <col min="15624" max="15624" width="10.75" style="45" customWidth="1"/>
    <col min="15625" max="15625" width="13.75" style="45" customWidth="1"/>
    <col min="15626" max="15626" width="11.25" style="45" customWidth="1"/>
    <col min="15627" max="15627" width="11.375" style="45" customWidth="1"/>
    <col min="15628" max="15628" width="11.25" style="45" customWidth="1"/>
    <col min="15629" max="15629" width="12" style="45" customWidth="1"/>
    <col min="15630" max="15631" width="13.625" style="45" bestFit="1" customWidth="1"/>
    <col min="15632" max="15632" width="12.625" style="45" bestFit="1" customWidth="1"/>
    <col min="15633" max="15635" width="14.5" style="45" bestFit="1" customWidth="1"/>
    <col min="15636" max="15636" width="8.875" style="45" customWidth="1"/>
    <col min="15637" max="15642" width="0" style="45" hidden="1" customWidth="1"/>
    <col min="15643" max="15867" width="9" style="45"/>
    <col min="15868" max="15868" width="10.125" style="45" customWidth="1"/>
    <col min="15869" max="15869" width="8.5" style="45" customWidth="1"/>
    <col min="15870" max="15870" width="24.625" style="45" customWidth="1"/>
    <col min="15871" max="15871" width="15" style="45" customWidth="1"/>
    <col min="15872" max="15872" width="13.25" style="45" customWidth="1"/>
    <col min="15873" max="15873" width="15.125" style="45" customWidth="1"/>
    <col min="15874" max="15874" width="15.375" style="45" customWidth="1"/>
    <col min="15875" max="15875" width="13.75" style="45" customWidth="1"/>
    <col min="15876" max="15876" width="0" style="45" hidden="1" customWidth="1"/>
    <col min="15877" max="15877" width="10.625" style="45" customWidth="1"/>
    <col min="15878" max="15878" width="11.5" style="45" customWidth="1"/>
    <col min="15879" max="15879" width="11.375" style="45" customWidth="1"/>
    <col min="15880" max="15880" width="10.75" style="45" customWidth="1"/>
    <col min="15881" max="15881" width="13.75" style="45" customWidth="1"/>
    <col min="15882" max="15882" width="11.25" style="45" customWidth="1"/>
    <col min="15883" max="15883" width="11.375" style="45" customWidth="1"/>
    <col min="15884" max="15884" width="11.25" style="45" customWidth="1"/>
    <col min="15885" max="15885" width="12" style="45" customWidth="1"/>
    <col min="15886" max="15887" width="13.625" style="45" bestFit="1" customWidth="1"/>
    <col min="15888" max="15888" width="12.625" style="45" bestFit="1" customWidth="1"/>
    <col min="15889" max="15891" width="14.5" style="45" bestFit="1" customWidth="1"/>
    <col min="15892" max="15892" width="8.875" style="45" customWidth="1"/>
    <col min="15893" max="15898" width="0" style="45" hidden="1" customWidth="1"/>
    <col min="15899" max="16123" width="9" style="45"/>
    <col min="16124" max="16124" width="10.125" style="45" customWidth="1"/>
    <col min="16125" max="16125" width="8.5" style="45" customWidth="1"/>
    <col min="16126" max="16126" width="24.625" style="45" customWidth="1"/>
    <col min="16127" max="16127" width="15" style="45" customWidth="1"/>
    <col min="16128" max="16128" width="13.25" style="45" customWidth="1"/>
    <col min="16129" max="16129" width="15.125" style="45" customWidth="1"/>
    <col min="16130" max="16130" width="15.375" style="45" customWidth="1"/>
    <col min="16131" max="16131" width="13.75" style="45" customWidth="1"/>
    <col min="16132" max="16132" width="0" style="45" hidden="1" customWidth="1"/>
    <col min="16133" max="16133" width="10.625" style="45" customWidth="1"/>
    <col min="16134" max="16134" width="11.5" style="45" customWidth="1"/>
    <col min="16135" max="16135" width="11.375" style="45" customWidth="1"/>
    <col min="16136" max="16136" width="10.75" style="45" customWidth="1"/>
    <col min="16137" max="16137" width="13.75" style="45" customWidth="1"/>
    <col min="16138" max="16138" width="11.25" style="45" customWidth="1"/>
    <col min="16139" max="16139" width="11.375" style="45" customWidth="1"/>
    <col min="16140" max="16140" width="11.25" style="45" customWidth="1"/>
    <col min="16141" max="16141" width="12" style="45" customWidth="1"/>
    <col min="16142" max="16143" width="13.625" style="45" bestFit="1" customWidth="1"/>
    <col min="16144" max="16144" width="12.625" style="45" bestFit="1" customWidth="1"/>
    <col min="16145" max="16147" width="14.5" style="45" bestFit="1" customWidth="1"/>
    <col min="16148" max="16148" width="8.875" style="45" customWidth="1"/>
    <col min="16149" max="16154" width="0" style="45" hidden="1" customWidth="1"/>
    <col min="16155" max="16384" width="9" style="45"/>
  </cols>
  <sheetData>
    <row r="1" spans="1:26" ht="45.75" customHeight="1">
      <c r="A1" s="1525" t="s">
        <v>654</v>
      </c>
      <c r="B1" s="1525"/>
      <c r="C1" s="1525"/>
      <c r="D1" s="1525"/>
      <c r="E1" s="1525"/>
      <c r="F1" s="1525"/>
      <c r="G1" s="1525"/>
      <c r="H1" s="1526"/>
      <c r="I1" s="1525"/>
      <c r="J1" s="1527"/>
      <c r="K1" s="1527"/>
      <c r="L1" s="1527"/>
      <c r="M1" s="1527"/>
      <c r="N1" s="1525"/>
      <c r="O1" s="1525"/>
      <c r="P1" s="1525"/>
      <c r="Q1" s="1525"/>
      <c r="R1" s="1525"/>
      <c r="S1" s="1525"/>
      <c r="T1" s="1525"/>
      <c r="U1" s="1525"/>
    </row>
    <row r="2" spans="1:26" ht="21.95" hidden="1" customHeight="1">
      <c r="A2" s="164"/>
      <c r="B2" s="164"/>
      <c r="C2" s="1528"/>
      <c r="D2" s="1528"/>
      <c r="E2" s="165"/>
      <c r="F2" s="1529" t="s">
        <v>83</v>
      </c>
      <c r="G2" s="1529"/>
      <c r="H2" s="1529"/>
      <c r="I2" s="1529"/>
      <c r="J2" s="1529"/>
      <c r="K2" s="1529"/>
      <c r="L2" s="1529"/>
      <c r="M2" s="1530"/>
      <c r="N2" s="794"/>
      <c r="O2" s="794"/>
      <c r="P2" s="794"/>
      <c r="Q2" s="1531" t="s">
        <v>84</v>
      </c>
      <c r="R2" s="1531"/>
      <c r="S2" s="1531"/>
      <c r="T2" s="795"/>
      <c r="U2" s="1532" t="s">
        <v>85</v>
      </c>
    </row>
    <row r="3" spans="1:26" ht="21.95" hidden="1" customHeight="1">
      <c r="A3" s="164"/>
      <c r="B3" s="164"/>
      <c r="C3" s="165"/>
      <c r="D3" s="166"/>
      <c r="E3" s="165"/>
      <c r="F3" s="1528"/>
      <c r="G3" s="1528"/>
      <c r="H3" s="167"/>
      <c r="I3" s="168"/>
      <c r="J3" s="169"/>
      <c r="N3" s="171"/>
      <c r="O3" s="171"/>
      <c r="P3" s="171"/>
      <c r="Q3" s="172" t="s">
        <v>35</v>
      </c>
      <c r="R3" s="172" t="s">
        <v>86</v>
      </c>
      <c r="S3" s="172" t="s">
        <v>87</v>
      </c>
      <c r="T3" s="173"/>
      <c r="U3" s="1533"/>
    </row>
    <row r="4" spans="1:26" ht="21.95" hidden="1" customHeight="1">
      <c r="A4" s="174"/>
      <c r="B4" s="174"/>
      <c r="C4" s="174"/>
      <c r="D4" s="175"/>
      <c r="E4" s="174"/>
      <c r="F4" s="174"/>
      <c r="G4" s="176"/>
      <c r="H4" s="177"/>
      <c r="I4" s="168"/>
      <c r="J4" s="169"/>
      <c r="N4" s="178"/>
      <c r="O4" s="178"/>
      <c r="P4" s="178"/>
      <c r="Q4" s="178">
        <f>SUM(R4:S4)</f>
        <v>350000</v>
      </c>
      <c r="R4" s="178">
        <v>140000</v>
      </c>
      <c r="S4" s="178">
        <v>210000</v>
      </c>
      <c r="T4" s="179"/>
      <c r="U4" s="180"/>
    </row>
    <row r="5" spans="1:26" ht="21.95" hidden="1" customHeight="1">
      <c r="A5" s="174"/>
      <c r="B5" s="174"/>
      <c r="C5" s="174"/>
      <c r="D5" s="174"/>
      <c r="E5" s="174"/>
      <c r="F5" s="174"/>
      <c r="G5" s="176"/>
      <c r="H5" s="167"/>
      <c r="I5" s="168"/>
      <c r="J5" s="169"/>
      <c r="N5" s="182"/>
      <c r="O5" s="182"/>
      <c r="P5" s="182"/>
      <c r="Q5" s="181">
        <v>1057100</v>
      </c>
      <c r="R5" s="181">
        <f>Q5*0.4</f>
        <v>422840</v>
      </c>
      <c r="S5" s="181">
        <f>Q5*0.6</f>
        <v>634260</v>
      </c>
      <c r="T5" s="183"/>
      <c r="U5" s="184"/>
    </row>
    <row r="6" spans="1:26" ht="21.95" hidden="1" customHeight="1">
      <c r="A6" s="164"/>
      <c r="B6" s="164"/>
      <c r="C6" s="185"/>
      <c r="D6" s="164"/>
      <c r="E6" s="186"/>
      <c r="F6" s="185"/>
      <c r="G6" s="176"/>
      <c r="H6" s="167"/>
      <c r="I6" s="168"/>
      <c r="J6" s="169"/>
      <c r="N6" s="188"/>
      <c r="O6" s="188"/>
      <c r="P6" s="188"/>
      <c r="Q6" s="187">
        <f>Q12</f>
        <v>3200</v>
      </c>
      <c r="R6" s="187">
        <f>R12</f>
        <v>1280</v>
      </c>
      <c r="S6" s="187">
        <f>S12</f>
        <v>1920</v>
      </c>
      <c r="T6" s="189"/>
      <c r="U6" s="190"/>
    </row>
    <row r="7" spans="1:26" ht="21.95" hidden="1" customHeight="1">
      <c r="A7" s="164"/>
      <c r="B7" s="164"/>
      <c r="C7" s="164"/>
      <c r="D7" s="164"/>
      <c r="E7" s="164"/>
      <c r="F7" s="191"/>
      <c r="G7" s="176"/>
      <c r="H7" s="167"/>
      <c r="I7" s="168"/>
      <c r="J7" s="192"/>
      <c r="K7" s="193"/>
      <c r="L7" s="193"/>
      <c r="M7" s="192"/>
      <c r="N7" s="194"/>
      <c r="O7" s="194"/>
      <c r="P7" s="194"/>
      <c r="Q7" s="194"/>
      <c r="R7" s="194"/>
      <c r="S7" s="194"/>
      <c r="T7" s="194"/>
      <c r="U7" s="194"/>
    </row>
    <row r="8" spans="1:26" ht="15" customHeight="1" thickBot="1">
      <c r="A8" s="195"/>
      <c r="B8" s="196"/>
      <c r="C8" s="196"/>
      <c r="D8" s="196"/>
      <c r="E8" s="196"/>
      <c r="F8" s="196"/>
      <c r="G8" s="196"/>
      <c r="H8" s="197"/>
      <c r="I8" s="197"/>
      <c r="J8" s="169"/>
      <c r="N8" s="196"/>
      <c r="O8" s="196"/>
      <c r="P8" s="196"/>
      <c r="Q8" s="185"/>
      <c r="R8" s="185"/>
      <c r="S8" s="1540" t="s">
        <v>88</v>
      </c>
      <c r="T8" s="1540"/>
      <c r="U8" s="1541"/>
    </row>
    <row r="9" spans="1:26" s="75" customFormat="1" ht="39" customHeight="1">
      <c r="A9" s="1542" t="s">
        <v>334</v>
      </c>
      <c r="B9" s="1545" t="s">
        <v>335</v>
      </c>
      <c r="C9" s="1548" t="s">
        <v>336</v>
      </c>
      <c r="D9" s="1549"/>
      <c r="E9" s="1549"/>
      <c r="F9" s="1550"/>
      <c r="G9" s="1545" t="s">
        <v>337</v>
      </c>
      <c r="H9" s="1554" t="s">
        <v>338</v>
      </c>
      <c r="I9" s="1557" t="s">
        <v>339</v>
      </c>
      <c r="J9" s="1560" t="s">
        <v>340</v>
      </c>
      <c r="K9" s="1561"/>
      <c r="L9" s="1561"/>
      <c r="M9" s="1561"/>
      <c r="N9" s="1562" t="s">
        <v>333</v>
      </c>
      <c r="O9" s="1549"/>
      <c r="P9" s="1563"/>
      <c r="Q9" s="1566" t="s">
        <v>474</v>
      </c>
      <c r="R9" s="1567"/>
      <c r="S9" s="1568"/>
      <c r="T9" s="1572" t="s">
        <v>341</v>
      </c>
      <c r="U9" s="1575" t="s">
        <v>85</v>
      </c>
      <c r="V9" s="1534" t="s">
        <v>89</v>
      </c>
      <c r="W9" s="1535"/>
      <c r="X9" s="1536"/>
    </row>
    <row r="10" spans="1:26" s="75" customFormat="1" ht="39" customHeight="1">
      <c r="A10" s="1543"/>
      <c r="B10" s="1546"/>
      <c r="C10" s="1551"/>
      <c r="D10" s="1552"/>
      <c r="E10" s="1552"/>
      <c r="F10" s="1553"/>
      <c r="G10" s="1546"/>
      <c r="H10" s="1555"/>
      <c r="I10" s="1558"/>
      <c r="J10" s="1578" t="s">
        <v>342</v>
      </c>
      <c r="K10" s="1579"/>
      <c r="L10" s="1580"/>
      <c r="M10" s="1581" t="s">
        <v>343</v>
      </c>
      <c r="N10" s="1564"/>
      <c r="O10" s="1552"/>
      <c r="P10" s="1565"/>
      <c r="Q10" s="1569"/>
      <c r="R10" s="1570"/>
      <c r="S10" s="1571"/>
      <c r="T10" s="1573"/>
      <c r="U10" s="1576"/>
      <c r="V10" s="1537"/>
      <c r="W10" s="1538"/>
      <c r="X10" s="1539"/>
    </row>
    <row r="11" spans="1:26" s="75" customFormat="1" ht="41.25" customHeight="1">
      <c r="A11" s="1544"/>
      <c r="B11" s="1547"/>
      <c r="C11" s="796" t="s">
        <v>344</v>
      </c>
      <c r="D11" s="796" t="s">
        <v>345</v>
      </c>
      <c r="E11" s="797" t="s">
        <v>346</v>
      </c>
      <c r="F11" s="796" t="s">
        <v>347</v>
      </c>
      <c r="G11" s="1547"/>
      <c r="H11" s="1556"/>
      <c r="I11" s="1559"/>
      <c r="J11" s="798" t="s">
        <v>348</v>
      </c>
      <c r="K11" s="799" t="s">
        <v>349</v>
      </c>
      <c r="L11" s="799" t="s">
        <v>350</v>
      </c>
      <c r="M11" s="1582"/>
      <c r="N11" s="800" t="s">
        <v>351</v>
      </c>
      <c r="O11" s="796" t="s">
        <v>352</v>
      </c>
      <c r="P11" s="801" t="s">
        <v>353</v>
      </c>
      <c r="Q11" s="802" t="s">
        <v>321</v>
      </c>
      <c r="R11" s="803" t="s">
        <v>600</v>
      </c>
      <c r="S11" s="804" t="s">
        <v>354</v>
      </c>
      <c r="T11" s="1574"/>
      <c r="U11" s="1576"/>
      <c r="V11" s="198" t="s">
        <v>92</v>
      </c>
      <c r="W11" s="199" t="s">
        <v>90</v>
      </c>
      <c r="X11" s="200" t="s">
        <v>91</v>
      </c>
    </row>
    <row r="12" spans="1:26" s="218" customFormat="1" ht="24.75" customHeight="1">
      <c r="A12" s="201" t="s">
        <v>35</v>
      </c>
      <c r="B12" s="202"/>
      <c r="C12" s="1583"/>
      <c r="D12" s="1583"/>
      <c r="E12" s="1583"/>
      <c r="F12" s="1583"/>
      <c r="G12" s="202"/>
      <c r="H12" s="203"/>
      <c r="I12" s="204"/>
      <c r="J12" s="205">
        <f t="shared" ref="J12:S12" si="0">SUM(J13:J27)</f>
        <v>0</v>
      </c>
      <c r="K12" s="205">
        <f t="shared" si="0"/>
        <v>27</v>
      </c>
      <c r="L12" s="205">
        <f t="shared" si="0"/>
        <v>0</v>
      </c>
      <c r="M12" s="206">
        <f t="shared" si="0"/>
        <v>100</v>
      </c>
      <c r="N12" s="208">
        <f t="shared" si="0"/>
        <v>3200</v>
      </c>
      <c r="O12" s="209">
        <f t="shared" si="0"/>
        <v>2700</v>
      </c>
      <c r="P12" s="207">
        <f t="shared" si="0"/>
        <v>500</v>
      </c>
      <c r="Q12" s="208">
        <f t="shared" si="0"/>
        <v>3200</v>
      </c>
      <c r="R12" s="210">
        <f t="shared" si="0"/>
        <v>1280</v>
      </c>
      <c r="S12" s="211">
        <f t="shared" si="0"/>
        <v>1920</v>
      </c>
      <c r="T12" s="212"/>
      <c r="U12" s="213"/>
      <c r="V12" s="214">
        <f>SUM(V13:V27)</f>
        <v>47700</v>
      </c>
      <c r="W12" s="215">
        <f>SUM(W13:W27)</f>
        <v>37700</v>
      </c>
      <c r="X12" s="216">
        <f>SUM(X13:X27)</f>
        <v>10000</v>
      </c>
      <c r="Y12" s="217">
        <f>V12*0.9</f>
        <v>42930</v>
      </c>
    </row>
    <row r="13" spans="1:26" s="230" customFormat="1" ht="24" customHeight="1">
      <c r="A13" s="935" t="s">
        <v>362</v>
      </c>
      <c r="B13" s="936" t="s">
        <v>49</v>
      </c>
      <c r="C13" s="937" t="s">
        <v>475</v>
      </c>
      <c r="D13" s="936" t="s">
        <v>378</v>
      </c>
      <c r="E13" s="936" t="s">
        <v>364</v>
      </c>
      <c r="F13" s="936" t="s">
        <v>365</v>
      </c>
      <c r="G13" s="936" t="s">
        <v>93</v>
      </c>
      <c r="H13" s="938">
        <v>100</v>
      </c>
      <c r="I13" s="939">
        <v>199</v>
      </c>
      <c r="J13" s="940"/>
      <c r="K13" s="941">
        <v>27</v>
      </c>
      <c r="L13" s="941"/>
      <c r="M13" s="942">
        <v>100</v>
      </c>
      <c r="N13" s="943">
        <f>SUM(O13:P13)</f>
        <v>3200</v>
      </c>
      <c r="O13" s="944">
        <f>J13*100+K13*100+L13*80</f>
        <v>2700</v>
      </c>
      <c r="P13" s="945">
        <f>M13*5</f>
        <v>500</v>
      </c>
      <c r="Q13" s="946">
        <f>N13</f>
        <v>3200</v>
      </c>
      <c r="R13" s="947">
        <f>Q13*0.4</f>
        <v>1280</v>
      </c>
      <c r="S13" s="948">
        <f>Q13*0.6</f>
        <v>1920</v>
      </c>
      <c r="T13" s="949"/>
      <c r="U13" s="225"/>
      <c r="V13" s="226">
        <f t="shared" ref="V13:V18" si="1">W13+X13</f>
        <v>4700</v>
      </c>
      <c r="W13" s="227">
        <f>IF(G13="한우",(IF(H13&lt;=69,1200,(IF(H13&lt;=99,2000,2700)))))</f>
        <v>2700</v>
      </c>
      <c r="X13" s="228">
        <f>IF(G13="한우",(IF(H13&lt;=39,600,(IF(H13&lt;=69,1000,2000)))))</f>
        <v>2000</v>
      </c>
      <c r="Y13" s="229">
        <f t="shared" ref="Y13:Y27" si="2">J13*100+K13*100+L13*80+M13*5</f>
        <v>3200</v>
      </c>
      <c r="Z13" s="230" t="str">
        <f>IF(Q13=N13,"T","F")</f>
        <v>T</v>
      </c>
    </row>
    <row r="14" spans="1:26" s="230" customFormat="1" ht="24" customHeight="1">
      <c r="A14" s="219"/>
      <c r="B14" s="220"/>
      <c r="C14" s="221"/>
      <c r="D14" s="220"/>
      <c r="E14" s="220"/>
      <c r="F14" s="220"/>
      <c r="G14" s="220"/>
      <c r="H14" s="31"/>
      <c r="I14" s="231">
        <v>9000</v>
      </c>
      <c r="J14" s="232"/>
      <c r="K14" s="233"/>
      <c r="L14" s="233"/>
      <c r="M14" s="224"/>
      <c r="N14" s="790">
        <f t="shared" ref="N14:N27" si="3">SUM(O14:P14)</f>
        <v>0</v>
      </c>
      <c r="O14" s="788">
        <f t="shared" ref="O14:O27" si="4">J14*100+K14*100+L14*80</f>
        <v>0</v>
      </c>
      <c r="P14" s="789">
        <f t="shared" ref="P14:P27" si="5">M14*5</f>
        <v>0</v>
      </c>
      <c r="Q14" s="791">
        <f t="shared" ref="Q14:Q27" si="6">N14</f>
        <v>0</v>
      </c>
      <c r="R14" s="792">
        <f t="shared" ref="R14:R27" si="7">Q14*0.4</f>
        <v>0</v>
      </c>
      <c r="S14" s="793">
        <f t="shared" ref="S14:S27" si="8">Q14*0.6</f>
        <v>0</v>
      </c>
      <c r="T14" s="784"/>
      <c r="U14" s="234" t="s">
        <v>95</v>
      </c>
      <c r="V14" s="226">
        <f t="shared" si="1"/>
        <v>4000</v>
      </c>
      <c r="W14" s="227">
        <v>3000</v>
      </c>
      <c r="X14" s="228">
        <v>1000</v>
      </c>
      <c r="Y14" s="229">
        <f t="shared" si="2"/>
        <v>0</v>
      </c>
      <c r="Z14" s="230" t="str">
        <f t="shared" ref="Z14:Z27" si="9">IF(Q14=N14,"T","F")</f>
        <v>T</v>
      </c>
    </row>
    <row r="15" spans="1:26" s="230" customFormat="1" ht="24" customHeight="1">
      <c r="A15" s="219"/>
      <c r="B15" s="220"/>
      <c r="C15" s="221"/>
      <c r="D15" s="220"/>
      <c r="E15" s="220"/>
      <c r="F15" s="220"/>
      <c r="G15" s="220"/>
      <c r="H15" s="31"/>
      <c r="I15" s="231"/>
      <c r="J15" s="232"/>
      <c r="K15" s="233"/>
      <c r="L15" s="233"/>
      <c r="M15" s="224"/>
      <c r="N15" s="790">
        <f t="shared" si="3"/>
        <v>0</v>
      </c>
      <c r="O15" s="788">
        <f t="shared" si="4"/>
        <v>0</v>
      </c>
      <c r="P15" s="789">
        <f t="shared" si="5"/>
        <v>0</v>
      </c>
      <c r="Q15" s="791">
        <f t="shared" si="6"/>
        <v>0</v>
      </c>
      <c r="R15" s="792">
        <f t="shared" si="7"/>
        <v>0</v>
      </c>
      <c r="S15" s="793">
        <f t="shared" si="8"/>
        <v>0</v>
      </c>
      <c r="T15" s="784"/>
      <c r="U15" s="234"/>
      <c r="V15" s="226">
        <f t="shared" si="1"/>
        <v>0</v>
      </c>
      <c r="W15" s="227" t="b">
        <f>IF(G15="한우",(IF(H15&lt;=69,1200,(IF(H15&lt;=99,2000,2700)))))</f>
        <v>0</v>
      </c>
      <c r="X15" s="228" t="b">
        <f>IF(G15="한우",(IF(H15&lt;=39,600,(IF(H15&lt;=69,1000,2000)))))</f>
        <v>0</v>
      </c>
      <c r="Y15" s="229">
        <f t="shared" si="2"/>
        <v>0</v>
      </c>
      <c r="Z15" s="230" t="str">
        <f t="shared" si="9"/>
        <v>T</v>
      </c>
    </row>
    <row r="16" spans="1:26" s="230" customFormat="1" ht="24" customHeight="1">
      <c r="A16" s="219"/>
      <c r="B16" s="220"/>
      <c r="C16" s="221"/>
      <c r="D16" s="220"/>
      <c r="E16" s="220"/>
      <c r="F16" s="220"/>
      <c r="G16" s="220"/>
      <c r="H16" s="31"/>
      <c r="I16" s="222">
        <v>45</v>
      </c>
      <c r="J16" s="223"/>
      <c r="K16" s="28"/>
      <c r="L16" s="28"/>
      <c r="M16" s="224"/>
      <c r="N16" s="790">
        <f t="shared" si="3"/>
        <v>0</v>
      </c>
      <c r="O16" s="788">
        <f t="shared" si="4"/>
        <v>0</v>
      </c>
      <c r="P16" s="789">
        <f t="shared" si="5"/>
        <v>0</v>
      </c>
      <c r="Q16" s="791">
        <f t="shared" si="6"/>
        <v>0</v>
      </c>
      <c r="R16" s="792">
        <f t="shared" si="7"/>
        <v>0</v>
      </c>
      <c r="S16" s="793">
        <f t="shared" si="8"/>
        <v>0</v>
      </c>
      <c r="T16" s="784"/>
      <c r="U16" s="225"/>
      <c r="V16" s="226">
        <f t="shared" si="1"/>
        <v>0</v>
      </c>
      <c r="W16" s="227" t="b">
        <f>IF(G16="한우",(IF(H16&lt;=69,1200,(IF(H16&lt;=99,2000,2700)))))</f>
        <v>0</v>
      </c>
      <c r="X16" s="228" t="b">
        <f>IF(G16="한우",(IF(H16&lt;=39,600,(IF(H16&lt;=69,1000,2000)))))</f>
        <v>0</v>
      </c>
      <c r="Y16" s="229">
        <f t="shared" si="2"/>
        <v>0</v>
      </c>
      <c r="Z16" s="230" t="str">
        <f t="shared" si="9"/>
        <v>T</v>
      </c>
    </row>
    <row r="17" spans="1:26" s="230" customFormat="1" ht="24" customHeight="1">
      <c r="A17" s="219"/>
      <c r="B17" s="220"/>
      <c r="C17" s="221"/>
      <c r="D17" s="220"/>
      <c r="E17" s="220"/>
      <c r="F17" s="220"/>
      <c r="G17" s="220"/>
      <c r="H17" s="31"/>
      <c r="I17" s="222"/>
      <c r="J17" s="223"/>
      <c r="K17" s="28"/>
      <c r="L17" s="28"/>
      <c r="M17" s="224"/>
      <c r="N17" s="790">
        <f t="shared" si="3"/>
        <v>0</v>
      </c>
      <c r="O17" s="788">
        <f t="shared" si="4"/>
        <v>0</v>
      </c>
      <c r="P17" s="789">
        <f t="shared" si="5"/>
        <v>0</v>
      </c>
      <c r="Q17" s="791">
        <f t="shared" si="6"/>
        <v>0</v>
      </c>
      <c r="R17" s="792">
        <f t="shared" si="7"/>
        <v>0</v>
      </c>
      <c r="S17" s="793">
        <f t="shared" si="8"/>
        <v>0</v>
      </c>
      <c r="T17" s="784"/>
      <c r="U17" s="225"/>
      <c r="V17" s="226">
        <f t="shared" si="1"/>
        <v>0</v>
      </c>
      <c r="W17" s="227" t="b">
        <f>IF(G17="한우",(IF(H17&lt;=69,1200,(IF(H17&lt;=99,2000,2700)))))</f>
        <v>0</v>
      </c>
      <c r="X17" s="228" t="b">
        <f>IF(G17="한우",(IF(H17&lt;=39,600,(IF(H17&lt;=69,1000,2000)))))</f>
        <v>0</v>
      </c>
      <c r="Y17" s="229">
        <f t="shared" si="2"/>
        <v>0</v>
      </c>
      <c r="Z17" s="230" t="str">
        <f t="shared" si="9"/>
        <v>T</v>
      </c>
    </row>
    <row r="18" spans="1:26" s="230" customFormat="1" ht="24" customHeight="1">
      <c r="A18" s="219"/>
      <c r="B18" s="220"/>
      <c r="C18" s="221"/>
      <c r="D18" s="220"/>
      <c r="E18" s="220"/>
      <c r="F18" s="220"/>
      <c r="G18" s="220"/>
      <c r="H18" s="31"/>
      <c r="I18" s="222"/>
      <c r="J18" s="223"/>
      <c r="K18" s="28"/>
      <c r="L18" s="28"/>
      <c r="M18" s="224"/>
      <c r="N18" s="790">
        <f t="shared" si="3"/>
        <v>0</v>
      </c>
      <c r="O18" s="788">
        <f t="shared" si="4"/>
        <v>0</v>
      </c>
      <c r="P18" s="789">
        <f t="shared" si="5"/>
        <v>0</v>
      </c>
      <c r="Q18" s="791">
        <f t="shared" si="6"/>
        <v>0</v>
      </c>
      <c r="R18" s="792">
        <f t="shared" si="7"/>
        <v>0</v>
      </c>
      <c r="S18" s="793">
        <f t="shared" si="8"/>
        <v>0</v>
      </c>
      <c r="T18" s="784"/>
      <c r="U18" s="225"/>
      <c r="V18" s="226">
        <f t="shared" si="1"/>
        <v>0</v>
      </c>
      <c r="W18" s="227" t="b">
        <f>IF(G18="한우",(IF(H18&lt;=69,1200,(IF(H18&lt;=99,2000,2700)))))</f>
        <v>0</v>
      </c>
      <c r="X18" s="228" t="b">
        <f>IF(G18="한우",(IF(H18&lt;=39,600,(IF(H18&lt;=69,1000,2000)))))</f>
        <v>0</v>
      </c>
      <c r="Y18" s="229">
        <f t="shared" si="2"/>
        <v>0</v>
      </c>
      <c r="Z18" s="230" t="str">
        <f t="shared" si="9"/>
        <v>T</v>
      </c>
    </row>
    <row r="19" spans="1:26" s="230" customFormat="1" ht="24" customHeight="1">
      <c r="A19" s="219"/>
      <c r="B19" s="220"/>
      <c r="C19" s="221"/>
      <c r="D19" s="220"/>
      <c r="E19" s="220"/>
      <c r="F19" s="220"/>
      <c r="G19" s="220"/>
      <c r="H19" s="31"/>
      <c r="I19" s="222">
        <v>195</v>
      </c>
      <c r="J19" s="232"/>
      <c r="K19" s="233"/>
      <c r="L19" s="233"/>
      <c r="M19" s="224"/>
      <c r="N19" s="790">
        <f t="shared" si="3"/>
        <v>0</v>
      </c>
      <c r="O19" s="788">
        <f t="shared" si="4"/>
        <v>0</v>
      </c>
      <c r="P19" s="789">
        <f t="shared" si="5"/>
        <v>0</v>
      </c>
      <c r="Q19" s="791">
        <f t="shared" si="6"/>
        <v>0</v>
      </c>
      <c r="R19" s="792">
        <f t="shared" si="7"/>
        <v>0</v>
      </c>
      <c r="S19" s="793">
        <f t="shared" si="8"/>
        <v>0</v>
      </c>
      <c r="T19" s="784"/>
      <c r="U19" s="225"/>
      <c r="V19" s="226">
        <f>SUBTOTAL(9,W19:X19)</f>
        <v>6500</v>
      </c>
      <c r="W19" s="227">
        <v>6500</v>
      </c>
      <c r="X19" s="228" t="b">
        <f>IF(G19="한우",(IF(H19&lt;=39,600,(IF(H19&lt;=69,1000,2000)))))</f>
        <v>0</v>
      </c>
      <c r="Y19" s="229">
        <f t="shared" si="2"/>
        <v>0</v>
      </c>
      <c r="Z19" s="230" t="str">
        <f t="shared" si="9"/>
        <v>T</v>
      </c>
    </row>
    <row r="20" spans="1:26" s="230" customFormat="1" ht="24" customHeight="1">
      <c r="A20" s="219"/>
      <c r="B20" s="220"/>
      <c r="C20" s="221"/>
      <c r="D20" s="220"/>
      <c r="E20" s="220"/>
      <c r="F20" s="220"/>
      <c r="G20" s="220"/>
      <c r="H20" s="31"/>
      <c r="I20" s="222">
        <v>20000</v>
      </c>
      <c r="J20" s="232"/>
      <c r="K20" s="233"/>
      <c r="L20" s="233"/>
      <c r="M20" s="224"/>
      <c r="N20" s="790">
        <f t="shared" si="3"/>
        <v>0</v>
      </c>
      <c r="O20" s="788">
        <f t="shared" si="4"/>
        <v>0</v>
      </c>
      <c r="P20" s="789">
        <f t="shared" si="5"/>
        <v>0</v>
      </c>
      <c r="Q20" s="791">
        <f t="shared" si="6"/>
        <v>0</v>
      </c>
      <c r="R20" s="792">
        <f t="shared" si="7"/>
        <v>0</v>
      </c>
      <c r="S20" s="793">
        <f t="shared" si="8"/>
        <v>0</v>
      </c>
      <c r="T20" s="784"/>
      <c r="U20" s="234" t="s">
        <v>96</v>
      </c>
      <c r="V20" s="226">
        <f>W20+X20</f>
        <v>4000</v>
      </c>
      <c r="W20" s="227">
        <v>3000</v>
      </c>
      <c r="X20" s="228">
        <v>1000</v>
      </c>
      <c r="Y20" s="229">
        <f t="shared" si="2"/>
        <v>0</v>
      </c>
      <c r="Z20" s="230" t="str">
        <f t="shared" si="9"/>
        <v>T</v>
      </c>
    </row>
    <row r="21" spans="1:26" s="230" customFormat="1" ht="24" customHeight="1">
      <c r="A21" s="219"/>
      <c r="B21" s="220"/>
      <c r="C21" s="221"/>
      <c r="D21" s="220"/>
      <c r="E21" s="220"/>
      <c r="F21" s="220"/>
      <c r="G21" s="220"/>
      <c r="H21" s="31"/>
      <c r="I21" s="31">
        <v>33</v>
      </c>
      <c r="J21" s="223"/>
      <c r="K21" s="28"/>
      <c r="L21" s="28"/>
      <c r="M21" s="224"/>
      <c r="N21" s="790">
        <f t="shared" si="3"/>
        <v>0</v>
      </c>
      <c r="O21" s="788">
        <f t="shared" si="4"/>
        <v>0</v>
      </c>
      <c r="P21" s="789">
        <f t="shared" si="5"/>
        <v>0</v>
      </c>
      <c r="Q21" s="791">
        <f t="shared" si="6"/>
        <v>0</v>
      </c>
      <c r="R21" s="792">
        <f t="shared" si="7"/>
        <v>0</v>
      </c>
      <c r="S21" s="793">
        <f t="shared" si="8"/>
        <v>0</v>
      </c>
      <c r="T21" s="784"/>
      <c r="U21" s="225"/>
      <c r="V21" s="226">
        <f>W21+X21</f>
        <v>0</v>
      </c>
      <c r="W21" s="227" t="b">
        <f>IF(G21="한우",(IF(H21&lt;=69,1200,(IF(H21&lt;=99,2000,2700)))))</f>
        <v>0</v>
      </c>
      <c r="X21" s="228" t="b">
        <f>IF(G21="한우",(IF(H21&lt;=39,600,(IF(H21&lt;=69,1000,2000)))))</f>
        <v>0</v>
      </c>
      <c r="Y21" s="229">
        <f t="shared" si="2"/>
        <v>0</v>
      </c>
      <c r="Z21" s="230" t="str">
        <f t="shared" si="9"/>
        <v>T</v>
      </c>
    </row>
    <row r="22" spans="1:26" s="230" customFormat="1" ht="24" customHeight="1">
      <c r="A22" s="219"/>
      <c r="B22" s="220"/>
      <c r="C22" s="221"/>
      <c r="D22" s="220"/>
      <c r="E22" s="220"/>
      <c r="F22" s="220"/>
      <c r="G22" s="220"/>
      <c r="H22" s="31"/>
      <c r="I22" s="31">
        <v>120</v>
      </c>
      <c r="J22" s="223"/>
      <c r="K22" s="28"/>
      <c r="L22" s="28"/>
      <c r="M22" s="224"/>
      <c r="N22" s="790">
        <f t="shared" si="3"/>
        <v>0</v>
      </c>
      <c r="O22" s="788">
        <f t="shared" si="4"/>
        <v>0</v>
      </c>
      <c r="P22" s="789">
        <f t="shared" si="5"/>
        <v>0</v>
      </c>
      <c r="Q22" s="791">
        <f t="shared" si="6"/>
        <v>0</v>
      </c>
      <c r="R22" s="792">
        <f t="shared" si="7"/>
        <v>0</v>
      </c>
      <c r="S22" s="793">
        <f t="shared" si="8"/>
        <v>0</v>
      </c>
      <c r="T22" s="784"/>
      <c r="U22" s="225"/>
      <c r="V22" s="226">
        <f>W22+X22</f>
        <v>0</v>
      </c>
      <c r="W22" s="227" t="b">
        <f>IF(G22="한우",(IF(H22&lt;=69,1200,(IF(H22&lt;=99,2000,2700)))))</f>
        <v>0</v>
      </c>
      <c r="X22" s="228" t="b">
        <f>IF(G22="한우",(IF(H22&lt;=39,600,(IF(H22&lt;=69,1000,2000)))))</f>
        <v>0</v>
      </c>
      <c r="Y22" s="229">
        <f t="shared" si="2"/>
        <v>0</v>
      </c>
      <c r="Z22" s="230" t="str">
        <f t="shared" si="9"/>
        <v>T</v>
      </c>
    </row>
    <row r="23" spans="1:26" s="230" customFormat="1" ht="24" customHeight="1">
      <c r="A23" s="219"/>
      <c r="B23" s="220"/>
      <c r="C23" s="221"/>
      <c r="D23" s="220"/>
      <c r="E23" s="220"/>
      <c r="F23" s="220"/>
      <c r="G23" s="220"/>
      <c r="H23" s="31"/>
      <c r="I23" s="222">
        <v>50</v>
      </c>
      <c r="J23" s="232"/>
      <c r="K23" s="233"/>
      <c r="L23" s="233"/>
      <c r="M23" s="224"/>
      <c r="N23" s="790">
        <f t="shared" si="3"/>
        <v>0</v>
      </c>
      <c r="O23" s="788">
        <f t="shared" si="4"/>
        <v>0</v>
      </c>
      <c r="P23" s="789">
        <f t="shared" si="5"/>
        <v>0</v>
      </c>
      <c r="Q23" s="791">
        <f t="shared" si="6"/>
        <v>0</v>
      </c>
      <c r="R23" s="792">
        <f t="shared" si="7"/>
        <v>0</v>
      </c>
      <c r="S23" s="793">
        <f t="shared" si="8"/>
        <v>0</v>
      </c>
      <c r="T23" s="784"/>
      <c r="U23" s="225"/>
      <c r="V23" s="226">
        <f>SUBTOTAL(9,W23:X23)</f>
        <v>9500</v>
      </c>
      <c r="W23" s="227">
        <v>9500</v>
      </c>
      <c r="X23" s="228" t="b">
        <f>IF(G23="한우",(IF(H23&lt;=39,600,(IF(H23&lt;=69,1000,2000)))))</f>
        <v>0</v>
      </c>
      <c r="Y23" s="229">
        <f t="shared" si="2"/>
        <v>0</v>
      </c>
      <c r="Z23" s="230" t="str">
        <f t="shared" si="9"/>
        <v>T</v>
      </c>
    </row>
    <row r="24" spans="1:26" s="230" customFormat="1" ht="24" customHeight="1">
      <c r="A24" s="219"/>
      <c r="B24" s="220"/>
      <c r="C24" s="221"/>
      <c r="D24" s="220"/>
      <c r="E24" s="220"/>
      <c r="F24" s="220"/>
      <c r="G24" s="220"/>
      <c r="H24" s="31"/>
      <c r="I24" s="31">
        <v>9000</v>
      </c>
      <c r="J24" s="232"/>
      <c r="K24" s="233"/>
      <c r="L24" s="233"/>
      <c r="M24" s="224"/>
      <c r="N24" s="790">
        <f t="shared" si="3"/>
        <v>0</v>
      </c>
      <c r="O24" s="788">
        <f t="shared" si="4"/>
        <v>0</v>
      </c>
      <c r="P24" s="789">
        <f t="shared" si="5"/>
        <v>0</v>
      </c>
      <c r="Q24" s="791">
        <f t="shared" si="6"/>
        <v>0</v>
      </c>
      <c r="R24" s="792">
        <f t="shared" si="7"/>
        <v>0</v>
      </c>
      <c r="S24" s="793">
        <f t="shared" si="8"/>
        <v>0</v>
      </c>
      <c r="T24" s="784"/>
      <c r="U24" s="234" t="s">
        <v>97</v>
      </c>
      <c r="V24" s="226">
        <f>W24+X24</f>
        <v>5000</v>
      </c>
      <c r="W24" s="227">
        <v>3000</v>
      </c>
      <c r="X24" s="228">
        <v>2000</v>
      </c>
      <c r="Y24" s="229">
        <f t="shared" si="2"/>
        <v>0</v>
      </c>
      <c r="Z24" s="230" t="str">
        <f t="shared" si="9"/>
        <v>T</v>
      </c>
    </row>
    <row r="25" spans="1:26" s="230" customFormat="1" ht="24" customHeight="1">
      <c r="A25" s="219"/>
      <c r="B25" s="220"/>
      <c r="C25" s="221"/>
      <c r="D25" s="220"/>
      <c r="E25" s="220"/>
      <c r="F25" s="220"/>
      <c r="G25" s="220"/>
      <c r="H25" s="31"/>
      <c r="I25" s="222">
        <v>20000</v>
      </c>
      <c r="J25" s="232"/>
      <c r="K25" s="233"/>
      <c r="L25" s="233"/>
      <c r="M25" s="224"/>
      <c r="N25" s="790">
        <f t="shared" si="3"/>
        <v>0</v>
      </c>
      <c r="O25" s="788">
        <f t="shared" si="4"/>
        <v>0</v>
      </c>
      <c r="P25" s="789">
        <f t="shared" si="5"/>
        <v>0</v>
      </c>
      <c r="Q25" s="791">
        <f t="shared" si="6"/>
        <v>0</v>
      </c>
      <c r="R25" s="792">
        <f t="shared" si="7"/>
        <v>0</v>
      </c>
      <c r="S25" s="793">
        <f t="shared" si="8"/>
        <v>0</v>
      </c>
      <c r="T25" s="784"/>
      <c r="U25" s="225"/>
      <c r="V25" s="226">
        <v>4000</v>
      </c>
      <c r="W25" s="227">
        <v>3000</v>
      </c>
      <c r="X25" s="228">
        <v>1000</v>
      </c>
      <c r="Y25" s="229">
        <f t="shared" si="2"/>
        <v>0</v>
      </c>
      <c r="Z25" s="230" t="str">
        <f t="shared" si="9"/>
        <v>T</v>
      </c>
    </row>
    <row r="26" spans="1:26" s="230" customFormat="1" ht="24" customHeight="1">
      <c r="A26" s="219"/>
      <c r="B26" s="220"/>
      <c r="C26" s="221"/>
      <c r="D26" s="220"/>
      <c r="E26" s="220"/>
      <c r="F26" s="220"/>
      <c r="G26" s="220"/>
      <c r="H26" s="31"/>
      <c r="I26" s="231">
        <v>10000</v>
      </c>
      <c r="J26" s="223"/>
      <c r="K26" s="28"/>
      <c r="L26" s="28"/>
      <c r="M26" s="224"/>
      <c r="N26" s="790">
        <f t="shared" si="3"/>
        <v>0</v>
      </c>
      <c r="O26" s="788">
        <f t="shared" si="4"/>
        <v>0</v>
      </c>
      <c r="P26" s="789">
        <f t="shared" si="5"/>
        <v>0</v>
      </c>
      <c r="Q26" s="791">
        <f t="shared" si="6"/>
        <v>0</v>
      </c>
      <c r="R26" s="792">
        <f t="shared" si="7"/>
        <v>0</v>
      </c>
      <c r="S26" s="793">
        <f t="shared" si="8"/>
        <v>0</v>
      </c>
      <c r="T26" s="784"/>
      <c r="U26" s="225"/>
      <c r="V26" s="226">
        <f t="shared" ref="V26:V27" si="10">W26+X26</f>
        <v>0</v>
      </c>
      <c r="W26" s="227" t="b">
        <f>IF(G26="한우",(IF(H26&lt;=69,1200,(IF(H26&lt;=99,2000,2700)))))</f>
        <v>0</v>
      </c>
      <c r="X26" s="228" t="b">
        <f>IF(G26="한우",(IF(H26&lt;=39,600,(IF(H26&lt;=69,1000,2000)))))</f>
        <v>0</v>
      </c>
      <c r="Y26" s="229">
        <f t="shared" si="2"/>
        <v>0</v>
      </c>
      <c r="Z26" s="230" t="str">
        <f t="shared" si="9"/>
        <v>T</v>
      </c>
    </row>
    <row r="27" spans="1:26" s="230" customFormat="1" ht="24" customHeight="1">
      <c r="A27" s="219"/>
      <c r="B27" s="220"/>
      <c r="C27" s="221"/>
      <c r="D27" s="220"/>
      <c r="E27" s="220"/>
      <c r="F27" s="220"/>
      <c r="G27" s="220"/>
      <c r="H27" s="31"/>
      <c r="I27" s="231">
        <v>30000</v>
      </c>
      <c r="J27" s="232"/>
      <c r="K27" s="233"/>
      <c r="L27" s="233"/>
      <c r="M27" s="224"/>
      <c r="N27" s="790">
        <f t="shared" si="3"/>
        <v>0</v>
      </c>
      <c r="O27" s="788">
        <f t="shared" si="4"/>
        <v>0</v>
      </c>
      <c r="P27" s="789">
        <f t="shared" si="5"/>
        <v>0</v>
      </c>
      <c r="Q27" s="791">
        <f t="shared" si="6"/>
        <v>0</v>
      </c>
      <c r="R27" s="792">
        <f t="shared" si="7"/>
        <v>0</v>
      </c>
      <c r="S27" s="793">
        <f t="shared" si="8"/>
        <v>0</v>
      </c>
      <c r="T27" s="784"/>
      <c r="U27" s="234" t="s">
        <v>95</v>
      </c>
      <c r="V27" s="226">
        <f t="shared" si="10"/>
        <v>10000</v>
      </c>
      <c r="W27" s="227">
        <v>7000</v>
      </c>
      <c r="X27" s="228">
        <v>3000</v>
      </c>
      <c r="Y27" s="229">
        <f t="shared" si="2"/>
        <v>0</v>
      </c>
      <c r="Z27" s="230" t="str">
        <f t="shared" si="9"/>
        <v>T</v>
      </c>
    </row>
    <row r="28" spans="1:26" s="102" customFormat="1" ht="25.5" customHeight="1">
      <c r="A28" s="237"/>
      <c r="B28" s="238"/>
      <c r="C28" s="238"/>
      <c r="D28" s="238"/>
      <c r="E28" s="238"/>
      <c r="F28" s="238"/>
      <c r="G28" s="238"/>
      <c r="H28" s="239"/>
      <c r="I28" s="239"/>
      <c r="J28" s="169"/>
      <c r="K28" s="48"/>
      <c r="L28" s="48"/>
      <c r="M28" s="170"/>
      <c r="N28" s="45"/>
      <c r="O28" s="45"/>
      <c r="P28" s="45"/>
      <c r="Q28" s="240"/>
      <c r="R28" s="241"/>
      <c r="S28" s="241"/>
      <c r="T28" s="241"/>
      <c r="U28" s="46"/>
      <c r="V28" s="103"/>
      <c r="W28" s="103"/>
      <c r="X28" s="103"/>
    </row>
    <row r="29" spans="1:26" s="102" customFormat="1" ht="25.5" customHeight="1">
      <c r="A29" s="928" t="s">
        <v>468</v>
      </c>
      <c r="B29" s="929"/>
      <c r="C29" s="929"/>
      <c r="D29" s="930"/>
      <c r="E29" s="930"/>
      <c r="F29" s="930"/>
      <c r="G29" s="930"/>
      <c r="H29" s="931"/>
      <c r="I29" s="931"/>
      <c r="J29" s="169"/>
      <c r="K29" s="48"/>
      <c r="L29" s="48"/>
      <c r="M29" s="170"/>
      <c r="Q29" s="240"/>
      <c r="R29" s="242"/>
      <c r="S29" s="243"/>
      <c r="T29" s="243"/>
      <c r="U29" s="244"/>
      <c r="V29" s="103"/>
      <c r="W29" s="103"/>
      <c r="X29" s="103"/>
    </row>
    <row r="30" spans="1:26" s="102" customFormat="1" ht="25.5" customHeight="1">
      <c r="A30" s="932" t="s">
        <v>469</v>
      </c>
      <c r="B30" s="929"/>
      <c r="C30" s="929"/>
      <c r="D30" s="930"/>
      <c r="E30" s="930"/>
      <c r="F30" s="930"/>
      <c r="G30" s="930"/>
      <c r="H30" s="931"/>
      <c r="I30" s="931"/>
      <c r="J30" s="169"/>
      <c r="K30" s="48"/>
      <c r="L30" s="48"/>
      <c r="M30" s="170"/>
      <c r="Q30" s="240"/>
      <c r="R30" s="242"/>
      <c r="S30" s="243"/>
      <c r="T30" s="243"/>
      <c r="U30" s="244"/>
      <c r="V30" s="103"/>
      <c r="W30" s="103"/>
      <c r="X30" s="103"/>
    </row>
    <row r="31" spans="1:26" s="102" customFormat="1" ht="25.5" customHeight="1">
      <c r="A31" s="672" t="s">
        <v>470</v>
      </c>
      <c r="B31" s="929"/>
      <c r="C31" s="929"/>
      <c r="D31" s="930"/>
      <c r="E31" s="930"/>
      <c r="F31" s="930"/>
      <c r="G31" s="930"/>
      <c r="H31" s="931"/>
      <c r="I31" s="931"/>
      <c r="J31" s="169"/>
      <c r="K31" s="48"/>
      <c r="L31" s="48"/>
      <c r="M31" s="170"/>
      <c r="Q31" s="240"/>
      <c r="R31" s="242"/>
      <c r="S31" s="243"/>
      <c r="T31" s="243"/>
      <c r="U31" s="244"/>
      <c r="V31" s="103"/>
      <c r="W31" s="103"/>
      <c r="X31" s="103"/>
    </row>
    <row r="32" spans="1:26" s="102" customFormat="1" ht="36" customHeight="1">
      <c r="A32" s="933"/>
      <c r="B32" s="1584" t="s">
        <v>471</v>
      </c>
      <c r="C32" s="1584"/>
      <c r="D32" s="1584"/>
      <c r="E32" s="1584"/>
      <c r="F32" s="1584"/>
      <c r="G32" s="1584"/>
      <c r="H32" s="1584"/>
      <c r="I32" s="1584"/>
      <c r="J32" s="1584"/>
      <c r="K32" s="1584"/>
      <c r="L32" s="48"/>
      <c r="M32" s="170"/>
      <c r="Q32" s="240"/>
      <c r="R32" s="242"/>
      <c r="S32" s="243"/>
      <c r="T32" s="243"/>
      <c r="U32" s="244"/>
      <c r="V32" s="103"/>
      <c r="W32" s="103"/>
      <c r="X32" s="103"/>
    </row>
    <row r="33" spans="1:24" s="102" customFormat="1" ht="36" customHeight="1">
      <c r="A33" s="933"/>
      <c r="B33" s="1584" t="s">
        <v>472</v>
      </c>
      <c r="C33" s="1584"/>
      <c r="D33" s="1584"/>
      <c r="E33" s="1584"/>
      <c r="F33" s="1584"/>
      <c r="G33" s="1584"/>
      <c r="H33" s="1585"/>
      <c r="I33" s="931"/>
      <c r="J33" s="169"/>
      <c r="K33" s="48"/>
      <c r="L33" s="48"/>
      <c r="M33" s="170"/>
      <c r="Q33" s="240"/>
      <c r="R33" s="242"/>
      <c r="S33" s="243"/>
      <c r="T33" s="243"/>
      <c r="U33" s="244"/>
      <c r="V33" s="103"/>
      <c r="W33" s="103"/>
      <c r="X33" s="103"/>
    </row>
    <row r="34" spans="1:24" ht="28.5" customHeight="1">
      <c r="A34" s="1586" t="s">
        <v>473</v>
      </c>
      <c r="B34" s="1586"/>
      <c r="C34" s="1586"/>
      <c r="D34" s="930"/>
      <c r="E34" s="930"/>
      <c r="F34" s="930"/>
      <c r="G34" s="930"/>
      <c r="H34" s="931"/>
      <c r="I34" s="931"/>
      <c r="J34" s="169"/>
      <c r="M34" s="1587"/>
      <c r="N34" s="1588"/>
      <c r="O34" s="1588"/>
      <c r="P34" s="1588"/>
      <c r="Q34" s="1588"/>
      <c r="R34" s="242"/>
      <c r="S34" s="243"/>
      <c r="T34" s="243"/>
      <c r="U34" s="244"/>
    </row>
    <row r="35" spans="1:24" ht="26.25">
      <c r="A35" s="1577" t="s">
        <v>467</v>
      </c>
      <c r="B35" s="1577"/>
      <c r="C35" s="1577"/>
      <c r="D35" s="245"/>
      <c r="E35" s="245"/>
      <c r="F35" s="245"/>
      <c r="G35" s="245"/>
      <c r="I35" s="239"/>
      <c r="J35" s="169"/>
      <c r="Q35" s="240"/>
      <c r="R35" s="247"/>
      <c r="S35" s="105"/>
      <c r="T35" s="105"/>
    </row>
    <row r="36" spans="1:24" ht="18" thickBot="1">
      <c r="A36" s="248"/>
      <c r="B36" s="249"/>
      <c r="C36" s="249"/>
      <c r="D36" s="249"/>
      <c r="E36" s="249"/>
      <c r="F36" s="249"/>
      <c r="G36" s="249"/>
      <c r="H36" s="250"/>
      <c r="I36" s="251"/>
      <c r="J36" s="169"/>
      <c r="Q36" s="240"/>
      <c r="R36" s="247"/>
      <c r="S36" s="105"/>
      <c r="T36" s="105"/>
    </row>
    <row r="37" spans="1:24" ht="29.25" customHeight="1" thickBot="1">
      <c r="A37" s="253" t="s">
        <v>101</v>
      </c>
      <c r="B37" s="1601" t="s">
        <v>102</v>
      </c>
      <c r="C37" s="1602"/>
      <c r="D37" s="1603"/>
      <c r="E37" s="1601" t="s">
        <v>98</v>
      </c>
      <c r="F37" s="1602"/>
      <c r="G37" s="1603"/>
      <c r="H37" s="1601" t="s">
        <v>94</v>
      </c>
      <c r="I37" s="1602"/>
      <c r="J37" s="1604"/>
      <c r="Q37" s="240"/>
      <c r="R37" s="247"/>
      <c r="S37" s="105"/>
      <c r="T37" s="105"/>
    </row>
    <row r="38" spans="1:24" ht="18" customHeight="1" thickTop="1">
      <c r="A38" s="1589" t="s">
        <v>103</v>
      </c>
      <c r="B38" s="1592" t="s">
        <v>104</v>
      </c>
      <c r="C38" s="1592" t="s">
        <v>105</v>
      </c>
      <c r="D38" s="1592" t="s">
        <v>106</v>
      </c>
      <c r="E38" s="1592" t="s">
        <v>107</v>
      </c>
      <c r="F38" s="1592" t="s">
        <v>108</v>
      </c>
      <c r="G38" s="1592" t="s">
        <v>109</v>
      </c>
      <c r="H38" s="1592" t="s">
        <v>110</v>
      </c>
      <c r="I38" s="1592" t="s">
        <v>111</v>
      </c>
      <c r="J38" s="1605" t="s">
        <v>112</v>
      </c>
      <c r="Q38" s="240"/>
      <c r="R38" s="247"/>
      <c r="S38" s="105"/>
      <c r="T38" s="105"/>
    </row>
    <row r="39" spans="1:24" ht="28.5" customHeight="1">
      <c r="A39" s="1590"/>
      <c r="B39" s="1593"/>
      <c r="C39" s="1593"/>
      <c r="D39" s="1593"/>
      <c r="E39" s="1593"/>
      <c r="F39" s="1593"/>
      <c r="G39" s="1593"/>
      <c r="H39" s="1594"/>
      <c r="I39" s="1594"/>
      <c r="J39" s="1596"/>
      <c r="Q39" s="240"/>
      <c r="R39" s="247"/>
      <c r="S39" s="105"/>
      <c r="T39" s="105"/>
    </row>
    <row r="40" spans="1:24" ht="17.25" customHeight="1">
      <c r="A40" s="1590"/>
      <c r="B40" s="1593"/>
      <c r="C40" s="1593"/>
      <c r="D40" s="1593"/>
      <c r="E40" s="1593"/>
      <c r="F40" s="1593"/>
      <c r="G40" s="1593"/>
      <c r="H40" s="1606" t="s">
        <v>113</v>
      </c>
      <c r="I40" s="1606" t="s">
        <v>114</v>
      </c>
      <c r="J40" s="1595" t="s">
        <v>109</v>
      </c>
      <c r="Q40" s="240"/>
      <c r="R40" s="247"/>
      <c r="S40" s="105"/>
      <c r="T40" s="105"/>
    </row>
    <row r="41" spans="1:24">
      <c r="A41" s="1591"/>
      <c r="B41" s="1594"/>
      <c r="C41" s="1594"/>
      <c r="D41" s="1594"/>
      <c r="E41" s="1594"/>
      <c r="F41" s="1594"/>
      <c r="G41" s="1594"/>
      <c r="H41" s="1594"/>
      <c r="I41" s="1594"/>
      <c r="J41" s="1596"/>
      <c r="Q41" s="240"/>
      <c r="R41" s="247"/>
      <c r="S41" s="105"/>
      <c r="T41" s="105"/>
    </row>
    <row r="42" spans="1:24">
      <c r="A42" s="1619" t="s">
        <v>332</v>
      </c>
      <c r="B42" s="1621">
        <v>600</v>
      </c>
      <c r="C42" s="1607">
        <v>1000</v>
      </c>
      <c r="D42" s="1607">
        <v>2000</v>
      </c>
      <c r="E42" s="1607">
        <v>1000</v>
      </c>
      <c r="F42" s="1607">
        <v>2000</v>
      </c>
      <c r="G42" s="1607">
        <v>3000</v>
      </c>
      <c r="H42" s="1617"/>
      <c r="I42" s="1597">
        <v>1000</v>
      </c>
      <c r="J42" s="1599">
        <v>3000</v>
      </c>
      <c r="Q42" s="240"/>
      <c r="R42" s="247"/>
      <c r="S42" s="105"/>
      <c r="T42" s="105"/>
    </row>
    <row r="43" spans="1:24" ht="18" thickBot="1">
      <c r="A43" s="1620"/>
      <c r="B43" s="1622"/>
      <c r="C43" s="1608"/>
      <c r="D43" s="1608"/>
      <c r="E43" s="1608"/>
      <c r="F43" s="1608"/>
      <c r="G43" s="1608"/>
      <c r="H43" s="1618"/>
      <c r="I43" s="1598"/>
      <c r="J43" s="1600"/>
      <c r="Q43" s="240"/>
      <c r="R43" s="247"/>
      <c r="S43" s="105"/>
      <c r="T43" s="105"/>
    </row>
    <row r="44" spans="1:24" ht="19.5" customHeight="1">
      <c r="A44" s="254"/>
      <c r="B44" s="255"/>
      <c r="C44" s="255"/>
      <c r="D44" s="255"/>
      <c r="E44" s="255"/>
      <c r="F44" s="255"/>
      <c r="G44" s="255"/>
      <c r="H44" s="256"/>
      <c r="I44" s="257"/>
      <c r="J44" s="169"/>
      <c r="Q44" s="240"/>
      <c r="R44" s="247"/>
      <c r="S44" s="105"/>
      <c r="T44" s="105"/>
    </row>
    <row r="45" spans="1:24" ht="26.25">
      <c r="A45" s="926" t="s">
        <v>466</v>
      </c>
      <c r="B45" s="926"/>
      <c r="C45" s="926"/>
      <c r="D45" s="927"/>
      <c r="E45" s="258"/>
      <c r="F45" s="258"/>
      <c r="G45" s="258"/>
      <c r="H45" s="252"/>
      <c r="I45" s="258"/>
      <c r="J45" s="169"/>
      <c r="Q45" s="240"/>
      <c r="R45" s="259"/>
      <c r="S45" s="260"/>
      <c r="T45" s="260"/>
    </row>
    <row r="46" spans="1:24" ht="18" thickBot="1">
      <c r="A46" s="245"/>
      <c r="B46" s="245"/>
      <c r="C46" s="245"/>
      <c r="D46" s="245"/>
      <c r="E46" s="245"/>
      <c r="F46" s="245"/>
      <c r="G46" s="245"/>
      <c r="H46" s="261" t="s">
        <v>115</v>
      </c>
      <c r="I46" s="239"/>
      <c r="J46" s="169"/>
      <c r="Q46" s="240"/>
      <c r="R46" s="262"/>
    </row>
    <row r="47" spans="1:24">
      <c r="A47" s="1623" t="s">
        <v>93</v>
      </c>
      <c r="B47" s="1624"/>
      <c r="C47" s="1625" t="s">
        <v>99</v>
      </c>
      <c r="D47" s="1624"/>
      <c r="E47" s="1625" t="s">
        <v>36</v>
      </c>
      <c r="F47" s="1624"/>
      <c r="G47" s="1625" t="s">
        <v>116</v>
      </c>
      <c r="H47" s="1626"/>
      <c r="I47" s="239"/>
      <c r="J47" s="169"/>
      <c r="Q47" s="240"/>
      <c r="R47" s="262"/>
    </row>
    <row r="48" spans="1:24" s="48" customFormat="1" ht="18" thickBot="1">
      <c r="A48" s="263" t="s">
        <v>117</v>
      </c>
      <c r="B48" s="264" t="s">
        <v>118</v>
      </c>
      <c r="C48" s="264" t="s">
        <v>117</v>
      </c>
      <c r="D48" s="264" t="s">
        <v>465</v>
      </c>
      <c r="E48" s="264" t="s">
        <v>117</v>
      </c>
      <c r="F48" s="264" t="s">
        <v>118</v>
      </c>
      <c r="G48" s="264" t="s">
        <v>117</v>
      </c>
      <c r="H48" s="265" t="s">
        <v>118</v>
      </c>
      <c r="I48" s="239"/>
      <c r="J48" s="169"/>
      <c r="N48" s="660"/>
      <c r="O48" s="45"/>
      <c r="P48" s="45"/>
      <c r="Q48" s="240"/>
      <c r="R48" s="262"/>
      <c r="U48" s="46"/>
      <c r="V48" s="103"/>
      <c r="W48" s="103"/>
      <c r="X48" s="103"/>
    </row>
    <row r="49" spans="1:25" s="48" customFormat="1" ht="18" thickTop="1">
      <c r="A49" s="266" t="s">
        <v>119</v>
      </c>
      <c r="B49" s="267">
        <v>1200</v>
      </c>
      <c r="C49" s="268" t="s">
        <v>120</v>
      </c>
      <c r="D49" s="267">
        <v>1200</v>
      </c>
      <c r="E49" s="268" t="s">
        <v>121</v>
      </c>
      <c r="F49" s="267">
        <v>5000</v>
      </c>
      <c r="G49" s="268" t="s">
        <v>122</v>
      </c>
      <c r="H49" s="269">
        <v>3000</v>
      </c>
      <c r="I49" s="239"/>
      <c r="J49" s="169"/>
      <c r="M49" s="170"/>
      <c r="N49" s="45"/>
      <c r="O49" s="45"/>
      <c r="P49" s="45"/>
      <c r="Q49" s="240"/>
      <c r="R49" s="262"/>
      <c r="U49" s="46"/>
      <c r="V49" s="103"/>
      <c r="W49" s="103"/>
      <c r="X49" s="103"/>
    </row>
    <row r="50" spans="1:25" s="48" customFormat="1" ht="28.5" customHeight="1">
      <c r="A50" s="270" t="s">
        <v>123</v>
      </c>
      <c r="B50" s="271">
        <v>2000</v>
      </c>
      <c r="C50" s="272" t="s">
        <v>124</v>
      </c>
      <c r="D50" s="271">
        <v>2000</v>
      </c>
      <c r="E50" s="272" t="s">
        <v>125</v>
      </c>
      <c r="F50" s="271">
        <v>6500</v>
      </c>
      <c r="G50" s="272" t="s">
        <v>126</v>
      </c>
      <c r="H50" s="273">
        <v>5000</v>
      </c>
      <c r="I50" s="239"/>
      <c r="J50" s="169"/>
      <c r="M50" s="170"/>
      <c r="N50" s="45"/>
      <c r="O50" s="45"/>
      <c r="P50" s="45"/>
      <c r="Q50" s="240"/>
      <c r="R50" s="262"/>
      <c r="U50" s="46"/>
      <c r="V50" s="103"/>
      <c r="W50" s="103"/>
      <c r="X50" s="103"/>
    </row>
    <row r="51" spans="1:25" ht="17.25" customHeight="1">
      <c r="A51" s="1609" t="s">
        <v>127</v>
      </c>
      <c r="B51" s="1611">
        <v>2700</v>
      </c>
      <c r="C51" s="272" t="s">
        <v>128</v>
      </c>
      <c r="D51" s="271">
        <v>2800</v>
      </c>
      <c r="E51" s="272" t="s">
        <v>129</v>
      </c>
      <c r="F51" s="271">
        <v>8000</v>
      </c>
      <c r="G51" s="1613" t="s">
        <v>130</v>
      </c>
      <c r="H51" s="1615">
        <v>7000</v>
      </c>
      <c r="I51" s="239"/>
      <c r="J51" s="169"/>
      <c r="Q51" s="262"/>
      <c r="R51" s="262"/>
    </row>
    <row r="52" spans="1:25" ht="18" thickBot="1">
      <c r="A52" s="1610"/>
      <c r="B52" s="1612"/>
      <c r="C52" s="274" t="s">
        <v>131</v>
      </c>
      <c r="D52" s="275">
        <v>3600</v>
      </c>
      <c r="E52" s="274" t="s">
        <v>132</v>
      </c>
      <c r="F52" s="275">
        <v>9500</v>
      </c>
      <c r="G52" s="1614"/>
      <c r="H52" s="1616"/>
      <c r="I52" s="239"/>
      <c r="J52" s="169"/>
    </row>
    <row r="53" spans="1:25">
      <c r="A53" s="237"/>
      <c r="B53" s="238"/>
      <c r="C53" s="238"/>
      <c r="D53" s="238"/>
      <c r="E53" s="238"/>
      <c r="F53" s="238"/>
      <c r="G53" s="238"/>
      <c r="H53" s="239"/>
      <c r="I53" s="239"/>
      <c r="J53" s="169"/>
    </row>
    <row r="54" spans="1:25">
      <c r="A54" s="237"/>
      <c r="B54" s="238"/>
      <c r="C54" s="238"/>
      <c r="D54" s="238"/>
      <c r="E54" s="238"/>
      <c r="F54" s="238"/>
      <c r="G54" s="238"/>
      <c r="H54" s="239"/>
      <c r="I54" s="239"/>
      <c r="J54" s="169"/>
    </row>
    <row r="55" spans="1:25">
      <c r="A55" s="237"/>
      <c r="B55" s="238"/>
      <c r="C55" s="238"/>
      <c r="D55" s="238"/>
      <c r="E55" s="238"/>
      <c r="F55" s="238"/>
      <c r="G55" s="238"/>
      <c r="H55" s="239"/>
      <c r="I55" s="239"/>
      <c r="J55" s="169"/>
    </row>
    <row r="56" spans="1:25">
      <c r="A56" s="237"/>
      <c r="B56" s="238"/>
      <c r="C56" s="238"/>
      <c r="D56" s="238"/>
      <c r="E56" s="238"/>
      <c r="F56" s="238"/>
      <c r="G56" s="238"/>
      <c r="H56" s="239"/>
      <c r="I56" s="239"/>
      <c r="J56" s="169"/>
    </row>
    <row r="57" spans="1:25">
      <c r="A57" s="237"/>
      <c r="B57" s="238"/>
      <c r="C57" s="238"/>
      <c r="D57" s="238"/>
      <c r="E57" s="238"/>
      <c r="F57" s="238"/>
      <c r="G57" s="238"/>
      <c r="H57" s="239"/>
      <c r="I57" s="239"/>
      <c r="J57" s="169"/>
    </row>
    <row r="58" spans="1:25">
      <c r="A58" s="237"/>
      <c r="B58" s="238"/>
      <c r="C58" s="238"/>
      <c r="D58" s="238"/>
      <c r="E58" s="238"/>
      <c r="F58" s="238"/>
      <c r="G58" s="238"/>
      <c r="H58" s="239"/>
      <c r="I58" s="239"/>
      <c r="J58" s="169"/>
    </row>
    <row r="59" spans="1:25">
      <c r="A59" s="237"/>
      <c r="B59" s="238"/>
      <c r="C59" s="238"/>
      <c r="D59" s="238"/>
      <c r="E59" s="238"/>
      <c r="F59" s="238"/>
      <c r="G59" s="238"/>
      <c r="H59" s="239"/>
      <c r="I59" s="239"/>
      <c r="J59" s="169"/>
    </row>
    <row r="60" spans="1:25">
      <c r="A60" s="237"/>
      <c r="B60" s="238"/>
      <c r="C60" s="238"/>
      <c r="D60" s="238"/>
      <c r="E60" s="238"/>
      <c r="F60" s="238"/>
      <c r="G60" s="238"/>
      <c r="H60" s="239"/>
      <c r="I60" s="239"/>
      <c r="J60" s="169"/>
    </row>
    <row r="61" spans="1:25">
      <c r="A61" s="237"/>
      <c r="B61" s="238"/>
      <c r="C61" s="238"/>
      <c r="D61" s="238"/>
      <c r="E61" s="238"/>
      <c r="F61" s="238"/>
      <c r="G61" s="238"/>
      <c r="H61" s="239"/>
      <c r="I61" s="239"/>
      <c r="J61" s="169"/>
    </row>
    <row r="62" spans="1:25">
      <c r="A62" s="237"/>
      <c r="B62" s="238"/>
      <c r="C62" s="238"/>
      <c r="D62" s="238"/>
      <c r="E62" s="238"/>
      <c r="F62" s="238"/>
      <c r="G62" s="238"/>
      <c r="H62" s="239"/>
      <c r="I62" s="239"/>
      <c r="J62" s="169"/>
    </row>
    <row r="63" spans="1:25">
      <c r="A63" s="237"/>
      <c r="B63" s="238"/>
      <c r="C63" s="238"/>
      <c r="D63" s="238"/>
      <c r="E63" s="238"/>
      <c r="F63" s="238"/>
      <c r="G63" s="238"/>
      <c r="H63" s="239"/>
      <c r="I63" s="239"/>
      <c r="J63" s="169"/>
    </row>
    <row r="64" spans="1:25" s="48" customFormat="1">
      <c r="A64" s="237"/>
      <c r="B64" s="238"/>
      <c r="C64" s="238"/>
      <c r="D64" s="238"/>
      <c r="E64" s="238"/>
      <c r="F64" s="238"/>
      <c r="G64" s="238"/>
      <c r="H64" s="239"/>
      <c r="I64" s="239"/>
      <c r="J64" s="169"/>
      <c r="M64" s="170"/>
      <c r="N64" s="45"/>
      <c r="O64" s="45"/>
      <c r="P64" s="45"/>
      <c r="U64" s="46"/>
      <c r="V64" s="103"/>
      <c r="W64" s="103"/>
      <c r="X64" s="103"/>
      <c r="Y64" s="45"/>
    </row>
    <row r="65" spans="1:25" s="48" customFormat="1">
      <c r="A65" s="237"/>
      <c r="B65" s="238"/>
      <c r="C65" s="238"/>
      <c r="D65" s="238"/>
      <c r="E65" s="238"/>
      <c r="F65" s="238"/>
      <c r="G65" s="238"/>
      <c r="H65" s="239"/>
      <c r="I65" s="239"/>
      <c r="J65" s="169"/>
      <c r="M65" s="170"/>
      <c r="N65" s="45"/>
      <c r="O65" s="45"/>
      <c r="P65" s="45"/>
      <c r="U65" s="46"/>
      <c r="V65" s="103"/>
      <c r="W65" s="103"/>
      <c r="X65" s="103"/>
      <c r="Y65" s="45"/>
    </row>
    <row r="66" spans="1:25" s="48" customFormat="1">
      <c r="A66" s="237"/>
      <c r="B66" s="238"/>
      <c r="C66" s="238"/>
      <c r="D66" s="238"/>
      <c r="E66" s="238"/>
      <c r="F66" s="238"/>
      <c r="G66" s="238"/>
      <c r="H66" s="239"/>
      <c r="I66" s="239"/>
      <c r="J66" s="169"/>
      <c r="M66" s="170"/>
      <c r="N66" s="45"/>
      <c r="O66" s="45"/>
      <c r="P66" s="45"/>
      <c r="U66" s="46"/>
      <c r="V66" s="103"/>
      <c r="W66" s="103"/>
      <c r="X66" s="103"/>
      <c r="Y66" s="45"/>
    </row>
    <row r="67" spans="1:25" s="48" customFormat="1">
      <c r="A67" s="237"/>
      <c r="B67" s="238"/>
      <c r="C67" s="238"/>
      <c r="D67" s="238"/>
      <c r="E67" s="238"/>
      <c r="F67" s="238"/>
      <c r="G67" s="238"/>
      <c r="H67" s="239"/>
      <c r="I67" s="239"/>
      <c r="J67" s="169"/>
      <c r="M67" s="170"/>
      <c r="N67" s="45"/>
      <c r="O67" s="45"/>
      <c r="P67" s="45"/>
      <c r="U67" s="46"/>
      <c r="V67" s="103"/>
      <c r="W67" s="103"/>
      <c r="X67" s="103"/>
      <c r="Y67" s="45"/>
    </row>
    <row r="68" spans="1:25" s="48" customFormat="1">
      <c r="A68" s="237"/>
      <c r="B68" s="238"/>
      <c r="C68" s="238"/>
      <c r="D68" s="238"/>
      <c r="E68" s="238"/>
      <c r="F68" s="238"/>
      <c r="G68" s="238"/>
      <c r="H68" s="239"/>
      <c r="I68" s="239"/>
      <c r="J68" s="169"/>
      <c r="M68" s="170"/>
      <c r="N68" s="45"/>
      <c r="O68" s="45"/>
      <c r="P68" s="45"/>
      <c r="U68" s="46"/>
      <c r="V68" s="103"/>
      <c r="W68" s="103"/>
      <c r="X68" s="103"/>
      <c r="Y68" s="45"/>
    </row>
    <row r="69" spans="1:25" s="48" customFormat="1">
      <c r="A69" s="237"/>
      <c r="B69" s="238"/>
      <c r="C69" s="238"/>
      <c r="D69" s="238"/>
      <c r="E69" s="238"/>
      <c r="F69" s="238"/>
      <c r="G69" s="238"/>
      <c r="H69" s="239"/>
      <c r="I69" s="239"/>
      <c r="J69" s="169"/>
      <c r="M69" s="170"/>
      <c r="N69" s="45"/>
      <c r="O69" s="45"/>
      <c r="P69" s="45"/>
      <c r="U69" s="46"/>
      <c r="V69" s="103"/>
      <c r="W69" s="103"/>
      <c r="X69" s="103"/>
      <c r="Y69" s="45"/>
    </row>
    <row r="70" spans="1:25" s="48" customFormat="1">
      <c r="A70" s="237"/>
      <c r="B70" s="238"/>
      <c r="C70" s="238"/>
      <c r="D70" s="238"/>
      <c r="E70" s="238"/>
      <c r="F70" s="238"/>
      <c r="G70" s="238"/>
      <c r="H70" s="239"/>
      <c r="I70" s="239"/>
      <c r="J70" s="169"/>
      <c r="M70" s="170"/>
      <c r="N70" s="45"/>
      <c r="O70" s="45"/>
      <c r="P70" s="45"/>
      <c r="U70" s="46"/>
      <c r="V70" s="103"/>
      <c r="W70" s="103"/>
      <c r="X70" s="103"/>
      <c r="Y70" s="45"/>
    </row>
    <row r="71" spans="1:25" s="48" customFormat="1">
      <c r="A71" s="237"/>
      <c r="B71" s="238"/>
      <c r="C71" s="238"/>
      <c r="D71" s="238"/>
      <c r="E71" s="238"/>
      <c r="F71" s="238"/>
      <c r="G71" s="238"/>
      <c r="H71" s="239"/>
      <c r="I71" s="239"/>
      <c r="J71" s="169"/>
      <c r="M71" s="170"/>
      <c r="N71" s="45"/>
      <c r="O71" s="45"/>
      <c r="P71" s="45"/>
      <c r="U71" s="46"/>
      <c r="V71" s="103"/>
      <c r="W71" s="103"/>
      <c r="X71" s="103"/>
      <c r="Y71" s="45"/>
    </row>
    <row r="72" spans="1:25" s="48" customFormat="1">
      <c r="A72" s="237"/>
      <c r="B72" s="238"/>
      <c r="C72" s="238"/>
      <c r="D72" s="238"/>
      <c r="E72" s="238"/>
      <c r="F72" s="238"/>
      <c r="G72" s="238"/>
      <c r="H72" s="239"/>
      <c r="I72" s="239"/>
      <c r="J72" s="169"/>
      <c r="M72" s="170"/>
      <c r="N72" s="45"/>
      <c r="O72" s="45"/>
      <c r="P72" s="45"/>
      <c r="U72" s="46"/>
      <c r="V72" s="103"/>
      <c r="W72" s="103"/>
      <c r="X72" s="103"/>
      <c r="Y72" s="45"/>
    </row>
    <row r="73" spans="1:25" s="48" customFormat="1">
      <c r="A73" s="237"/>
      <c r="B73" s="238"/>
      <c r="C73" s="238"/>
      <c r="D73" s="238"/>
      <c r="E73" s="238"/>
      <c r="F73" s="238"/>
      <c r="G73" s="238"/>
      <c r="H73" s="239"/>
      <c r="I73" s="239"/>
      <c r="J73" s="169"/>
      <c r="M73" s="170"/>
      <c r="N73" s="45"/>
      <c r="O73" s="45"/>
      <c r="P73" s="45"/>
      <c r="U73" s="46"/>
      <c r="V73" s="103"/>
      <c r="W73" s="103"/>
      <c r="X73" s="103"/>
      <c r="Y73" s="45"/>
    </row>
    <row r="74" spans="1:25" s="48" customFormat="1">
      <c r="A74" s="237"/>
      <c r="B74" s="238"/>
      <c r="C74" s="238"/>
      <c r="D74" s="238"/>
      <c r="E74" s="238"/>
      <c r="F74" s="238"/>
      <c r="G74" s="238"/>
      <c r="H74" s="239"/>
      <c r="I74" s="239"/>
      <c r="J74" s="169"/>
      <c r="M74" s="170"/>
      <c r="N74" s="45"/>
      <c r="O74" s="45"/>
      <c r="P74" s="45"/>
      <c r="U74" s="46"/>
      <c r="V74" s="103"/>
      <c r="W74" s="103"/>
      <c r="X74" s="103"/>
      <c r="Y74" s="45"/>
    </row>
    <row r="75" spans="1:25" s="48" customFormat="1">
      <c r="A75" s="237"/>
      <c r="B75" s="238"/>
      <c r="C75" s="238"/>
      <c r="D75" s="238"/>
      <c r="E75" s="238"/>
      <c r="F75" s="238"/>
      <c r="G75" s="238"/>
      <c r="H75" s="239"/>
      <c r="I75" s="239"/>
      <c r="J75" s="169"/>
      <c r="M75" s="170"/>
      <c r="N75" s="45"/>
      <c r="O75" s="45"/>
      <c r="P75" s="45"/>
      <c r="U75" s="46"/>
      <c r="V75" s="103"/>
      <c r="W75" s="103"/>
      <c r="X75" s="103"/>
      <c r="Y75" s="45"/>
    </row>
    <row r="76" spans="1:25" s="48" customFormat="1">
      <c r="A76" s="237"/>
      <c r="B76" s="238"/>
      <c r="C76" s="238"/>
      <c r="D76" s="238"/>
      <c r="E76" s="238"/>
      <c r="F76" s="238"/>
      <c r="G76" s="238"/>
      <c r="H76" s="239"/>
      <c r="I76" s="239"/>
      <c r="J76" s="169"/>
      <c r="M76" s="170"/>
      <c r="N76" s="45"/>
      <c r="O76" s="45"/>
      <c r="P76" s="45"/>
      <c r="U76" s="46"/>
      <c r="V76" s="103"/>
      <c r="W76" s="103"/>
      <c r="X76" s="103"/>
      <c r="Y76" s="45"/>
    </row>
    <row r="77" spans="1:25" s="48" customFormat="1">
      <c r="A77" s="237"/>
      <c r="B77" s="238"/>
      <c r="C77" s="238"/>
      <c r="D77" s="238"/>
      <c r="E77" s="238"/>
      <c r="F77" s="238"/>
      <c r="G77" s="238"/>
      <c r="H77" s="239"/>
      <c r="I77" s="239"/>
      <c r="J77" s="169"/>
      <c r="M77" s="170"/>
      <c r="N77" s="45"/>
      <c r="O77" s="45"/>
      <c r="P77" s="45"/>
      <c r="U77" s="46"/>
      <c r="V77" s="103"/>
      <c r="W77" s="103"/>
      <c r="X77" s="103"/>
      <c r="Y77" s="45"/>
    </row>
    <row r="78" spans="1:25" s="48" customFormat="1">
      <c r="A78" s="237"/>
      <c r="B78" s="238"/>
      <c r="C78" s="238"/>
      <c r="D78" s="238"/>
      <c r="E78" s="238"/>
      <c r="F78" s="238"/>
      <c r="G78" s="238"/>
      <c r="H78" s="239"/>
      <c r="I78" s="239"/>
      <c r="J78" s="169"/>
      <c r="M78" s="170"/>
      <c r="N78" s="45"/>
      <c r="O78" s="45"/>
      <c r="P78" s="45"/>
      <c r="U78" s="46"/>
      <c r="V78" s="103"/>
      <c r="W78" s="103"/>
      <c r="X78" s="103"/>
      <c r="Y78" s="45"/>
    </row>
    <row r="79" spans="1:25" s="48" customFormat="1">
      <c r="A79" s="237"/>
      <c r="B79" s="238"/>
      <c r="C79" s="238"/>
      <c r="D79" s="238"/>
      <c r="E79" s="238"/>
      <c r="F79" s="238"/>
      <c r="G79" s="238"/>
      <c r="H79" s="239"/>
      <c r="I79" s="239"/>
      <c r="J79" s="169"/>
      <c r="M79" s="170"/>
      <c r="N79" s="45"/>
      <c r="O79" s="45"/>
      <c r="P79" s="45"/>
      <c r="U79" s="46"/>
      <c r="V79" s="103"/>
      <c r="W79" s="103"/>
      <c r="X79" s="103"/>
      <c r="Y79" s="45"/>
    </row>
    <row r="80" spans="1:25" s="48" customFormat="1">
      <c r="A80" s="237"/>
      <c r="B80" s="238"/>
      <c r="C80" s="238"/>
      <c r="D80" s="238"/>
      <c r="E80" s="238"/>
      <c r="F80" s="238"/>
      <c r="G80" s="238"/>
      <c r="H80" s="239"/>
      <c r="I80" s="239"/>
      <c r="J80" s="169"/>
      <c r="M80" s="170"/>
      <c r="N80" s="45"/>
      <c r="O80" s="45"/>
      <c r="P80" s="45"/>
      <c r="U80" s="46"/>
      <c r="V80" s="103"/>
      <c r="W80" s="103"/>
      <c r="X80" s="103"/>
      <c r="Y80" s="45"/>
    </row>
    <row r="81" spans="1:25" s="48" customFormat="1">
      <c r="A81" s="237"/>
      <c r="B81" s="238"/>
      <c r="C81" s="238"/>
      <c r="D81" s="238"/>
      <c r="E81" s="238"/>
      <c r="F81" s="238"/>
      <c r="G81" s="238"/>
      <c r="H81" s="239"/>
      <c r="I81" s="239"/>
      <c r="J81" s="169"/>
      <c r="M81" s="170"/>
      <c r="N81" s="45"/>
      <c r="O81" s="45"/>
      <c r="P81" s="45"/>
      <c r="U81" s="46"/>
      <c r="V81" s="103"/>
      <c r="W81" s="103"/>
      <c r="X81" s="103"/>
      <c r="Y81" s="45"/>
    </row>
    <row r="82" spans="1:25" s="48" customFormat="1">
      <c r="A82" s="237"/>
      <c r="B82" s="238"/>
      <c r="C82" s="238"/>
      <c r="D82" s="238"/>
      <c r="E82" s="238"/>
      <c r="F82" s="238"/>
      <c r="G82" s="238"/>
      <c r="H82" s="239"/>
      <c r="I82" s="239"/>
      <c r="J82" s="169"/>
      <c r="M82" s="170"/>
      <c r="N82" s="45"/>
      <c r="O82" s="45"/>
      <c r="P82" s="45"/>
      <c r="U82" s="46"/>
      <c r="V82" s="103"/>
      <c r="W82" s="103"/>
      <c r="X82" s="103"/>
      <c r="Y82" s="45"/>
    </row>
    <row r="83" spans="1:25" s="48" customFormat="1">
      <c r="A83" s="237"/>
      <c r="B83" s="238"/>
      <c r="C83" s="238"/>
      <c r="D83" s="238"/>
      <c r="E83" s="238"/>
      <c r="F83" s="238"/>
      <c r="G83" s="238"/>
      <c r="H83" s="239"/>
      <c r="I83" s="239"/>
      <c r="J83" s="169"/>
      <c r="M83" s="170"/>
      <c r="N83" s="45"/>
      <c r="O83" s="45"/>
      <c r="P83" s="45"/>
      <c r="U83" s="46"/>
      <c r="V83" s="103"/>
      <c r="W83" s="103"/>
      <c r="X83" s="103"/>
      <c r="Y83" s="45"/>
    </row>
    <row r="84" spans="1:25" s="48" customFormat="1">
      <c r="A84" s="237"/>
      <c r="B84" s="238"/>
      <c r="C84" s="238"/>
      <c r="D84" s="238"/>
      <c r="E84" s="238"/>
      <c r="F84" s="238"/>
      <c r="G84" s="238"/>
      <c r="H84" s="239"/>
      <c r="I84" s="239"/>
      <c r="J84" s="169"/>
      <c r="M84" s="170"/>
      <c r="N84" s="45"/>
      <c r="O84" s="45"/>
      <c r="P84" s="45"/>
      <c r="U84" s="46"/>
      <c r="V84" s="103"/>
      <c r="W84" s="103"/>
      <c r="X84" s="103"/>
      <c r="Y84" s="45"/>
    </row>
    <row r="85" spans="1:25" s="48" customFormat="1">
      <c r="A85" s="237"/>
      <c r="B85" s="238"/>
      <c r="C85" s="238"/>
      <c r="D85" s="238"/>
      <c r="E85" s="238"/>
      <c r="F85" s="238"/>
      <c r="G85" s="238"/>
      <c r="H85" s="239"/>
      <c r="I85" s="239"/>
      <c r="J85" s="169"/>
      <c r="M85" s="170"/>
      <c r="N85" s="45"/>
      <c r="O85" s="45"/>
      <c r="P85" s="45"/>
      <c r="U85" s="46"/>
      <c r="V85" s="103"/>
      <c r="W85" s="103"/>
      <c r="X85" s="103"/>
      <c r="Y85" s="45"/>
    </row>
    <row r="86" spans="1:25" s="48" customFormat="1">
      <c r="A86" s="237"/>
      <c r="B86" s="238"/>
      <c r="C86" s="238"/>
      <c r="D86" s="238"/>
      <c r="E86" s="238"/>
      <c r="F86" s="238"/>
      <c r="G86" s="238"/>
      <c r="H86" s="239"/>
      <c r="I86" s="239"/>
      <c r="J86" s="169"/>
      <c r="M86" s="170"/>
      <c r="N86" s="45"/>
      <c r="O86" s="45"/>
      <c r="P86" s="45"/>
      <c r="U86" s="46"/>
      <c r="V86" s="103"/>
      <c r="W86" s="103"/>
      <c r="X86" s="103"/>
      <c r="Y86" s="45"/>
    </row>
    <row r="87" spans="1:25" s="48" customFormat="1">
      <c r="A87" s="237"/>
      <c r="B87" s="238"/>
      <c r="C87" s="238"/>
      <c r="D87" s="238"/>
      <c r="E87" s="238"/>
      <c r="F87" s="238"/>
      <c r="G87" s="238"/>
      <c r="H87" s="239"/>
      <c r="I87" s="239"/>
      <c r="J87" s="169"/>
      <c r="M87" s="170"/>
      <c r="N87" s="45"/>
      <c r="O87" s="45"/>
      <c r="P87" s="45"/>
      <c r="U87" s="46"/>
      <c r="V87" s="103"/>
      <c r="W87" s="103"/>
      <c r="X87" s="103"/>
      <c r="Y87" s="45"/>
    </row>
    <row r="88" spans="1:25" s="48" customFormat="1">
      <c r="A88" s="237"/>
      <c r="B88" s="238"/>
      <c r="C88" s="238"/>
      <c r="D88" s="238"/>
      <c r="E88" s="238"/>
      <c r="F88" s="238"/>
      <c r="G88" s="238"/>
      <c r="H88" s="239"/>
      <c r="I88" s="239"/>
      <c r="J88" s="169"/>
      <c r="M88" s="170"/>
      <c r="N88" s="45"/>
      <c r="O88" s="45"/>
      <c r="P88" s="45"/>
      <c r="U88" s="46"/>
      <c r="V88" s="103"/>
      <c r="W88" s="103"/>
      <c r="X88" s="103"/>
      <c r="Y88" s="45"/>
    </row>
    <row r="89" spans="1:25" s="48" customFormat="1">
      <c r="A89" s="237"/>
      <c r="B89" s="238"/>
      <c r="C89" s="238"/>
      <c r="D89" s="238"/>
      <c r="E89" s="238"/>
      <c r="F89" s="238"/>
      <c r="G89" s="238"/>
      <c r="H89" s="239"/>
      <c r="I89" s="239"/>
      <c r="J89" s="169"/>
      <c r="M89" s="170"/>
      <c r="N89" s="45"/>
      <c r="O89" s="45"/>
      <c r="P89" s="45"/>
      <c r="U89" s="46"/>
      <c r="V89" s="103"/>
      <c r="W89" s="103"/>
      <c r="X89" s="103"/>
      <c r="Y89" s="45"/>
    </row>
    <row r="90" spans="1:25" s="48" customFormat="1">
      <c r="A90" s="237"/>
      <c r="B90" s="238"/>
      <c r="C90" s="238"/>
      <c r="D90" s="238"/>
      <c r="E90" s="238"/>
      <c r="F90" s="238"/>
      <c r="G90" s="238"/>
      <c r="H90" s="239"/>
      <c r="I90" s="239"/>
      <c r="J90" s="169"/>
      <c r="M90" s="170"/>
      <c r="N90" s="45"/>
      <c r="O90" s="45"/>
      <c r="P90" s="45"/>
      <c r="U90" s="46"/>
      <c r="V90" s="103"/>
      <c r="W90" s="103"/>
      <c r="X90" s="103"/>
      <c r="Y90" s="45"/>
    </row>
    <row r="91" spans="1:25" s="48" customFormat="1">
      <c r="A91" s="237"/>
      <c r="B91" s="238"/>
      <c r="C91" s="238"/>
      <c r="D91" s="238"/>
      <c r="E91" s="238"/>
      <c r="F91" s="238"/>
      <c r="G91" s="238"/>
      <c r="H91" s="239"/>
      <c r="I91" s="239"/>
      <c r="J91" s="169"/>
      <c r="M91" s="170"/>
      <c r="N91" s="45"/>
      <c r="O91" s="45"/>
      <c r="P91" s="45"/>
      <c r="U91" s="46"/>
      <c r="V91" s="103"/>
      <c r="W91" s="103"/>
      <c r="X91" s="103"/>
      <c r="Y91" s="45"/>
    </row>
    <row r="92" spans="1:25" s="48" customFormat="1">
      <c r="A92" s="237"/>
      <c r="B92" s="238"/>
      <c r="C92" s="238"/>
      <c r="D92" s="238"/>
      <c r="E92" s="238"/>
      <c r="F92" s="238"/>
      <c r="G92" s="238"/>
      <c r="H92" s="239"/>
      <c r="I92" s="239"/>
      <c r="J92" s="169"/>
      <c r="M92" s="170"/>
      <c r="N92" s="45"/>
      <c r="O92" s="45"/>
      <c r="P92" s="45"/>
      <c r="U92" s="46"/>
      <c r="V92" s="103"/>
      <c r="W92" s="103"/>
      <c r="X92" s="103"/>
      <c r="Y92" s="45"/>
    </row>
    <row r="93" spans="1:25" s="48" customFormat="1">
      <c r="A93" s="237"/>
      <c r="B93" s="238"/>
      <c r="C93" s="238"/>
      <c r="D93" s="238"/>
      <c r="E93" s="238"/>
      <c r="F93" s="238"/>
      <c r="G93" s="238"/>
      <c r="H93" s="239"/>
      <c r="I93" s="239"/>
      <c r="J93" s="169"/>
      <c r="M93" s="170"/>
      <c r="N93" s="45"/>
      <c r="O93" s="45"/>
      <c r="P93" s="45"/>
      <c r="U93" s="46"/>
      <c r="V93" s="103"/>
      <c r="W93" s="103"/>
      <c r="X93" s="103"/>
      <c r="Y93" s="45"/>
    </row>
    <row r="94" spans="1:25" s="48" customFormat="1">
      <c r="A94" s="237"/>
      <c r="B94" s="238"/>
      <c r="C94" s="238"/>
      <c r="D94" s="238"/>
      <c r="E94" s="238"/>
      <c r="F94" s="238"/>
      <c r="G94" s="238"/>
      <c r="H94" s="239"/>
      <c r="I94" s="239"/>
      <c r="J94" s="169"/>
      <c r="M94" s="170"/>
      <c r="N94" s="45"/>
      <c r="O94" s="45"/>
      <c r="P94" s="45"/>
      <c r="U94" s="46"/>
      <c r="V94" s="103"/>
      <c r="W94" s="103"/>
      <c r="X94" s="103"/>
      <c r="Y94" s="45"/>
    </row>
    <row r="95" spans="1:25" s="48" customFormat="1">
      <c r="A95" s="237"/>
      <c r="B95" s="238"/>
      <c r="C95" s="238"/>
      <c r="D95" s="238"/>
      <c r="E95" s="238"/>
      <c r="F95" s="238"/>
      <c r="G95" s="238"/>
      <c r="H95" s="239"/>
      <c r="I95" s="239"/>
      <c r="J95" s="169"/>
      <c r="M95" s="170"/>
      <c r="N95" s="45"/>
      <c r="O95" s="45"/>
      <c r="P95" s="45"/>
      <c r="U95" s="46"/>
      <c r="V95" s="103"/>
      <c r="W95" s="103"/>
      <c r="X95" s="103"/>
      <c r="Y95" s="45"/>
    </row>
    <row r="96" spans="1:25" s="48" customFormat="1">
      <c r="A96" s="237"/>
      <c r="B96" s="238"/>
      <c r="C96" s="238"/>
      <c r="D96" s="238"/>
      <c r="E96" s="238"/>
      <c r="F96" s="238"/>
      <c r="G96" s="238"/>
      <c r="H96" s="239"/>
      <c r="I96" s="239"/>
      <c r="J96" s="169"/>
      <c r="M96" s="170"/>
      <c r="N96" s="45"/>
      <c r="O96" s="45"/>
      <c r="P96" s="45"/>
      <c r="U96" s="46"/>
      <c r="V96" s="103"/>
      <c r="W96" s="103"/>
      <c r="X96" s="103"/>
      <c r="Y96" s="45"/>
    </row>
    <row r="97" spans="1:25" s="48" customFormat="1">
      <c r="A97" s="237"/>
      <c r="B97" s="238"/>
      <c r="C97" s="238"/>
      <c r="D97" s="238"/>
      <c r="E97" s="238"/>
      <c r="F97" s="238"/>
      <c r="G97" s="238"/>
      <c r="H97" s="239"/>
      <c r="I97" s="239"/>
      <c r="J97" s="169"/>
      <c r="M97" s="170"/>
      <c r="N97" s="45"/>
      <c r="O97" s="45"/>
      <c r="P97" s="45"/>
      <c r="U97" s="46"/>
      <c r="V97" s="103"/>
      <c r="W97" s="103"/>
      <c r="X97" s="103"/>
      <c r="Y97" s="45"/>
    </row>
    <row r="98" spans="1:25" s="48" customFormat="1">
      <c r="A98" s="237"/>
      <c r="B98" s="238"/>
      <c r="C98" s="238"/>
      <c r="D98" s="238"/>
      <c r="E98" s="238"/>
      <c r="F98" s="238"/>
      <c r="G98" s="238"/>
      <c r="H98" s="239"/>
      <c r="I98" s="239"/>
      <c r="J98" s="169"/>
      <c r="M98" s="170"/>
      <c r="N98" s="45"/>
      <c r="O98" s="45"/>
      <c r="P98" s="45"/>
      <c r="U98" s="46"/>
      <c r="V98" s="103"/>
      <c r="W98" s="103"/>
      <c r="X98" s="103"/>
      <c r="Y98" s="45"/>
    </row>
    <row r="99" spans="1:25" s="48" customFormat="1">
      <c r="A99" s="237"/>
      <c r="B99" s="238"/>
      <c r="C99" s="238"/>
      <c r="D99" s="238"/>
      <c r="E99" s="238"/>
      <c r="F99" s="238"/>
      <c r="G99" s="238"/>
      <c r="H99" s="239"/>
      <c r="I99" s="239"/>
      <c r="J99" s="169"/>
      <c r="M99" s="170"/>
      <c r="N99" s="45"/>
      <c r="O99" s="45"/>
      <c r="P99" s="45"/>
      <c r="U99" s="46"/>
      <c r="V99" s="103"/>
      <c r="W99" s="103"/>
      <c r="X99" s="103"/>
      <c r="Y99" s="45"/>
    </row>
    <row r="100" spans="1:25" s="48" customFormat="1">
      <c r="A100" s="237"/>
      <c r="B100" s="238"/>
      <c r="C100" s="238"/>
      <c r="D100" s="238"/>
      <c r="E100" s="238"/>
      <c r="F100" s="238"/>
      <c r="G100" s="238"/>
      <c r="H100" s="239"/>
      <c r="I100" s="239"/>
      <c r="J100" s="169"/>
      <c r="M100" s="170"/>
      <c r="N100" s="45"/>
      <c r="O100" s="45"/>
      <c r="P100" s="45"/>
      <c r="U100" s="46"/>
      <c r="V100" s="103"/>
      <c r="W100" s="103"/>
      <c r="X100" s="103"/>
      <c r="Y100" s="45"/>
    </row>
    <row r="101" spans="1:25" s="48" customFormat="1">
      <c r="A101" s="237"/>
      <c r="B101" s="238"/>
      <c r="C101" s="238"/>
      <c r="D101" s="238"/>
      <c r="E101" s="238"/>
      <c r="F101" s="238"/>
      <c r="G101" s="238"/>
      <c r="H101" s="239"/>
      <c r="I101" s="239"/>
      <c r="J101" s="169"/>
      <c r="M101" s="170"/>
      <c r="N101" s="45"/>
      <c r="O101" s="45"/>
      <c r="P101" s="45"/>
      <c r="U101" s="46"/>
      <c r="V101" s="103"/>
      <c r="W101" s="103"/>
      <c r="X101" s="103"/>
      <c r="Y101" s="45"/>
    </row>
    <row r="102" spans="1:25" s="48" customFormat="1">
      <c r="A102" s="237"/>
      <c r="B102" s="238"/>
      <c r="C102" s="238"/>
      <c r="D102" s="238"/>
      <c r="E102" s="238"/>
      <c r="F102" s="238"/>
      <c r="G102" s="238"/>
      <c r="H102" s="239"/>
      <c r="I102" s="239"/>
      <c r="J102" s="169"/>
      <c r="M102" s="170"/>
      <c r="N102" s="45"/>
      <c r="O102" s="45"/>
      <c r="P102" s="45"/>
      <c r="U102" s="46"/>
      <c r="V102" s="103"/>
      <c r="W102" s="103"/>
      <c r="X102" s="103"/>
      <c r="Y102" s="45"/>
    </row>
    <row r="103" spans="1:25" s="48" customFormat="1">
      <c r="A103" s="237"/>
      <c r="B103" s="238"/>
      <c r="C103" s="238"/>
      <c r="D103" s="238"/>
      <c r="E103" s="238"/>
      <c r="F103" s="238"/>
      <c r="G103" s="238"/>
      <c r="H103" s="239"/>
      <c r="I103" s="239"/>
      <c r="J103" s="169"/>
      <c r="M103" s="170"/>
      <c r="N103" s="45"/>
      <c r="O103" s="45"/>
      <c r="P103" s="45"/>
      <c r="U103" s="46"/>
      <c r="V103" s="103"/>
      <c r="W103" s="103"/>
      <c r="X103" s="103"/>
      <c r="Y103" s="45"/>
    </row>
    <row r="104" spans="1:25" s="48" customFormat="1">
      <c r="A104" s="237"/>
      <c r="B104" s="238"/>
      <c r="C104" s="238"/>
      <c r="D104" s="238"/>
      <c r="E104" s="238"/>
      <c r="F104" s="238"/>
      <c r="G104" s="238"/>
      <c r="H104" s="239"/>
      <c r="I104" s="239"/>
      <c r="J104" s="169"/>
      <c r="M104" s="170"/>
      <c r="N104" s="45"/>
      <c r="O104" s="45"/>
      <c r="P104" s="45"/>
      <c r="U104" s="46"/>
      <c r="V104" s="103"/>
      <c r="W104" s="103"/>
      <c r="X104" s="103"/>
      <c r="Y104" s="45"/>
    </row>
    <row r="105" spans="1:25" s="48" customFormat="1">
      <c r="A105" s="237"/>
      <c r="B105" s="238"/>
      <c r="C105" s="238"/>
      <c r="D105" s="238"/>
      <c r="E105" s="238"/>
      <c r="F105" s="238"/>
      <c r="G105" s="238"/>
      <c r="H105" s="239"/>
      <c r="I105" s="239"/>
      <c r="J105" s="169"/>
      <c r="M105" s="170"/>
      <c r="N105" s="45"/>
      <c r="O105" s="45"/>
      <c r="P105" s="45"/>
      <c r="U105" s="46"/>
      <c r="V105" s="103"/>
      <c r="W105" s="103"/>
      <c r="X105" s="103"/>
      <c r="Y105" s="45"/>
    </row>
    <row r="106" spans="1:25" s="48" customFormat="1">
      <c r="A106" s="237"/>
      <c r="B106" s="238"/>
      <c r="C106" s="238"/>
      <c r="D106" s="238"/>
      <c r="E106" s="238"/>
      <c r="F106" s="238"/>
      <c r="G106" s="238"/>
      <c r="H106" s="239"/>
      <c r="I106" s="239"/>
      <c r="J106" s="169"/>
      <c r="M106" s="170"/>
      <c r="N106" s="45"/>
      <c r="O106" s="45"/>
      <c r="P106" s="45"/>
      <c r="U106" s="46"/>
      <c r="V106" s="103"/>
      <c r="W106" s="103"/>
      <c r="X106" s="103"/>
      <c r="Y106" s="45"/>
    </row>
    <row r="107" spans="1:25" s="48" customFormat="1">
      <c r="A107" s="237"/>
      <c r="B107" s="238"/>
      <c r="C107" s="238"/>
      <c r="D107" s="238"/>
      <c r="E107" s="238"/>
      <c r="F107" s="238"/>
      <c r="G107" s="238"/>
      <c r="H107" s="239"/>
      <c r="I107" s="239"/>
      <c r="J107" s="169"/>
      <c r="M107" s="170"/>
      <c r="N107" s="45"/>
      <c r="O107" s="45"/>
      <c r="P107" s="45"/>
      <c r="U107" s="46"/>
      <c r="V107" s="103"/>
      <c r="W107" s="103"/>
      <c r="X107" s="103"/>
      <c r="Y107" s="45"/>
    </row>
    <row r="108" spans="1:25" s="48" customFormat="1">
      <c r="A108" s="237"/>
      <c r="B108" s="238"/>
      <c r="C108" s="238"/>
      <c r="D108" s="238"/>
      <c r="E108" s="238"/>
      <c r="F108" s="238"/>
      <c r="G108" s="238"/>
      <c r="H108" s="239"/>
      <c r="I108" s="239"/>
      <c r="J108" s="169"/>
      <c r="M108" s="170"/>
      <c r="N108" s="45"/>
      <c r="O108" s="45"/>
      <c r="P108" s="45"/>
      <c r="U108" s="46"/>
      <c r="V108" s="103"/>
      <c r="W108" s="103"/>
      <c r="X108" s="103"/>
      <c r="Y108" s="45"/>
    </row>
    <row r="109" spans="1:25" s="48" customFormat="1">
      <c r="A109" s="237"/>
      <c r="B109" s="238"/>
      <c r="C109" s="238"/>
      <c r="D109" s="238"/>
      <c r="E109" s="238"/>
      <c r="F109" s="238"/>
      <c r="G109" s="238"/>
      <c r="H109" s="239"/>
      <c r="I109" s="239"/>
      <c r="J109" s="169"/>
      <c r="M109" s="170"/>
      <c r="N109" s="45"/>
      <c r="O109" s="45"/>
      <c r="P109" s="45"/>
      <c r="U109" s="46"/>
      <c r="V109" s="103"/>
      <c r="W109" s="103"/>
      <c r="X109" s="103"/>
      <c r="Y109" s="45"/>
    </row>
    <row r="110" spans="1:25" s="48" customFormat="1">
      <c r="A110" s="237"/>
      <c r="B110" s="238"/>
      <c r="C110" s="238"/>
      <c r="D110" s="238"/>
      <c r="E110" s="238"/>
      <c r="F110" s="238"/>
      <c r="G110" s="238"/>
      <c r="H110" s="239"/>
      <c r="I110" s="239"/>
      <c r="J110" s="169"/>
      <c r="M110" s="170"/>
      <c r="N110" s="45"/>
      <c r="O110" s="45"/>
      <c r="P110" s="45"/>
      <c r="U110" s="46"/>
      <c r="V110" s="103"/>
      <c r="W110" s="103"/>
      <c r="X110" s="103"/>
      <c r="Y110" s="45"/>
    </row>
    <row r="111" spans="1:25" s="48" customFormat="1">
      <c r="A111" s="237"/>
      <c r="B111" s="238"/>
      <c r="C111" s="238"/>
      <c r="D111" s="238"/>
      <c r="E111" s="238"/>
      <c r="F111" s="238"/>
      <c r="G111" s="238"/>
      <c r="H111" s="239"/>
      <c r="I111" s="239"/>
      <c r="J111" s="169"/>
      <c r="M111" s="170"/>
      <c r="N111" s="45"/>
      <c r="O111" s="45"/>
      <c r="P111" s="45"/>
      <c r="U111" s="46"/>
      <c r="V111" s="103"/>
      <c r="W111" s="103"/>
      <c r="X111" s="103"/>
      <c r="Y111" s="45"/>
    </row>
    <row r="112" spans="1:25" s="48" customFormat="1">
      <c r="A112" s="237"/>
      <c r="B112" s="238"/>
      <c r="C112" s="238"/>
      <c r="D112" s="238"/>
      <c r="E112" s="238"/>
      <c r="F112" s="238"/>
      <c r="G112" s="238"/>
      <c r="H112" s="239"/>
      <c r="I112" s="239"/>
      <c r="J112" s="169"/>
      <c r="M112" s="170"/>
      <c r="N112" s="45"/>
      <c r="O112" s="45"/>
      <c r="P112" s="45"/>
      <c r="U112" s="46"/>
      <c r="V112" s="103"/>
      <c r="W112" s="103"/>
      <c r="X112" s="103"/>
      <c r="Y112" s="45"/>
    </row>
    <row r="113" spans="1:25" s="48" customFormat="1">
      <c r="A113" s="237"/>
      <c r="B113" s="238"/>
      <c r="C113" s="238"/>
      <c r="D113" s="238"/>
      <c r="E113" s="238"/>
      <c r="F113" s="238"/>
      <c r="G113" s="238"/>
      <c r="H113" s="239"/>
      <c r="I113" s="239"/>
      <c r="J113" s="169"/>
      <c r="M113" s="170"/>
      <c r="N113" s="45"/>
      <c r="O113" s="45"/>
      <c r="P113" s="45"/>
      <c r="U113" s="46"/>
      <c r="V113" s="103"/>
      <c r="W113" s="103"/>
      <c r="X113" s="103"/>
      <c r="Y113" s="45"/>
    </row>
    <row r="114" spans="1:25" s="48" customFormat="1">
      <c r="A114" s="237"/>
      <c r="B114" s="238"/>
      <c r="C114" s="238"/>
      <c r="D114" s="238"/>
      <c r="E114" s="238"/>
      <c r="F114" s="238"/>
      <c r="G114" s="238"/>
      <c r="H114" s="239"/>
      <c r="I114" s="239"/>
      <c r="J114" s="169"/>
      <c r="M114" s="170"/>
      <c r="N114" s="45"/>
      <c r="O114" s="45"/>
      <c r="P114" s="45"/>
      <c r="U114" s="46"/>
      <c r="V114" s="103"/>
      <c r="W114" s="103"/>
      <c r="X114" s="103"/>
      <c r="Y114" s="45"/>
    </row>
    <row r="115" spans="1:25" s="48" customFormat="1">
      <c r="A115" s="237"/>
      <c r="B115" s="238"/>
      <c r="C115" s="238"/>
      <c r="D115" s="238"/>
      <c r="E115" s="238"/>
      <c r="F115" s="238"/>
      <c r="G115" s="238"/>
      <c r="H115" s="239"/>
      <c r="I115" s="239"/>
      <c r="J115" s="169"/>
      <c r="M115" s="170"/>
      <c r="N115" s="45"/>
      <c r="O115" s="45"/>
      <c r="P115" s="45"/>
      <c r="U115" s="46"/>
      <c r="V115" s="103"/>
      <c r="W115" s="103"/>
      <c r="X115" s="103"/>
      <c r="Y115" s="45"/>
    </row>
    <row r="116" spans="1:25" s="48" customFormat="1">
      <c r="A116" s="237"/>
      <c r="B116" s="238"/>
      <c r="C116" s="238"/>
      <c r="D116" s="238"/>
      <c r="E116" s="238"/>
      <c r="F116" s="238"/>
      <c r="G116" s="238"/>
      <c r="H116" s="239"/>
      <c r="I116" s="239"/>
      <c r="J116" s="169"/>
      <c r="M116" s="170"/>
      <c r="N116" s="45"/>
      <c r="O116" s="45"/>
      <c r="P116" s="45"/>
      <c r="U116" s="46"/>
      <c r="V116" s="103"/>
      <c r="W116" s="103"/>
      <c r="X116" s="103"/>
      <c r="Y116" s="45"/>
    </row>
    <row r="117" spans="1:25" s="48" customFormat="1">
      <c r="A117" s="237"/>
      <c r="B117" s="238"/>
      <c r="C117" s="238"/>
      <c r="D117" s="238"/>
      <c r="E117" s="238"/>
      <c r="F117" s="238"/>
      <c r="G117" s="238"/>
      <c r="H117" s="239"/>
      <c r="I117" s="239"/>
      <c r="J117" s="169"/>
      <c r="M117" s="170"/>
      <c r="N117" s="45"/>
      <c r="O117" s="45"/>
      <c r="P117" s="45"/>
      <c r="U117" s="46"/>
      <c r="V117" s="103"/>
      <c r="W117" s="103"/>
      <c r="X117" s="103"/>
      <c r="Y117" s="45"/>
    </row>
    <row r="118" spans="1:25" s="48" customFormat="1">
      <c r="A118" s="237"/>
      <c r="B118" s="238"/>
      <c r="C118" s="238"/>
      <c r="D118" s="238"/>
      <c r="E118" s="238"/>
      <c r="F118" s="238"/>
      <c r="G118" s="238"/>
      <c r="H118" s="239"/>
      <c r="I118" s="239"/>
      <c r="J118" s="169"/>
      <c r="M118" s="170"/>
      <c r="N118" s="45"/>
      <c r="O118" s="45"/>
      <c r="P118" s="45"/>
      <c r="U118" s="46"/>
      <c r="V118" s="103"/>
      <c r="W118" s="103"/>
      <c r="X118" s="103"/>
      <c r="Y118" s="45"/>
    </row>
    <row r="119" spans="1:25" s="48" customFormat="1">
      <c r="A119" s="237"/>
      <c r="B119" s="238"/>
      <c r="C119" s="238"/>
      <c r="D119" s="238"/>
      <c r="E119" s="238"/>
      <c r="F119" s="238"/>
      <c r="G119" s="238"/>
      <c r="H119" s="239"/>
      <c r="I119" s="239"/>
      <c r="J119" s="169"/>
      <c r="M119" s="170"/>
      <c r="N119" s="45"/>
      <c r="O119" s="45"/>
      <c r="P119" s="45"/>
      <c r="U119" s="46"/>
      <c r="V119" s="103"/>
      <c r="W119" s="103"/>
      <c r="X119" s="103"/>
      <c r="Y119" s="45"/>
    </row>
    <row r="120" spans="1:25" s="48" customFormat="1">
      <c r="A120" s="237"/>
      <c r="B120" s="238"/>
      <c r="C120" s="238"/>
      <c r="D120" s="238"/>
      <c r="E120" s="238"/>
      <c r="F120" s="238"/>
      <c r="G120" s="238"/>
      <c r="H120" s="239"/>
      <c r="I120" s="239"/>
      <c r="J120" s="169"/>
      <c r="M120" s="170"/>
      <c r="N120" s="45"/>
      <c r="O120" s="45"/>
      <c r="P120" s="45"/>
      <c r="U120" s="46"/>
      <c r="V120" s="103"/>
      <c r="W120" s="103"/>
      <c r="X120" s="103"/>
      <c r="Y120" s="45"/>
    </row>
    <row r="121" spans="1:25" s="48" customFormat="1">
      <c r="A121" s="237"/>
      <c r="B121" s="238"/>
      <c r="C121" s="238"/>
      <c r="D121" s="238"/>
      <c r="E121" s="238"/>
      <c r="F121" s="238"/>
      <c r="G121" s="238"/>
      <c r="H121" s="239"/>
      <c r="I121" s="239"/>
      <c r="J121" s="169"/>
      <c r="M121" s="170"/>
      <c r="N121" s="45"/>
      <c r="O121" s="45"/>
      <c r="P121" s="45"/>
      <c r="U121" s="46"/>
      <c r="V121" s="103"/>
      <c r="W121" s="103"/>
      <c r="X121" s="103"/>
      <c r="Y121" s="45"/>
    </row>
    <row r="122" spans="1:25" s="48" customFormat="1">
      <c r="A122" s="237"/>
      <c r="B122" s="238"/>
      <c r="C122" s="238"/>
      <c r="D122" s="238"/>
      <c r="E122" s="238"/>
      <c r="F122" s="238"/>
      <c r="G122" s="238"/>
      <c r="H122" s="239"/>
      <c r="I122" s="239"/>
      <c r="J122" s="169"/>
      <c r="M122" s="170"/>
      <c r="N122" s="45"/>
      <c r="O122" s="45"/>
      <c r="P122" s="45"/>
      <c r="U122" s="46"/>
      <c r="V122" s="103"/>
      <c r="W122" s="103"/>
      <c r="X122" s="103"/>
      <c r="Y122" s="45"/>
    </row>
    <row r="123" spans="1:25" s="48" customFormat="1">
      <c r="A123" s="237"/>
      <c r="B123" s="238"/>
      <c r="C123" s="238"/>
      <c r="D123" s="238"/>
      <c r="E123" s="238"/>
      <c r="F123" s="238"/>
      <c r="G123" s="238"/>
      <c r="H123" s="239"/>
      <c r="I123" s="239"/>
      <c r="J123" s="169"/>
      <c r="M123" s="170"/>
      <c r="N123" s="45"/>
      <c r="O123" s="45"/>
      <c r="P123" s="45"/>
      <c r="U123" s="46"/>
      <c r="V123" s="103"/>
      <c r="W123" s="103"/>
      <c r="X123" s="103"/>
      <c r="Y123" s="45"/>
    </row>
    <row r="124" spans="1:25" s="48" customFormat="1">
      <c r="A124" s="237"/>
      <c r="B124" s="238"/>
      <c r="C124" s="238"/>
      <c r="D124" s="238"/>
      <c r="E124" s="238"/>
      <c r="F124" s="238"/>
      <c r="G124" s="238"/>
      <c r="H124" s="239"/>
      <c r="I124" s="239"/>
      <c r="J124" s="169"/>
      <c r="M124" s="170"/>
      <c r="N124" s="45"/>
      <c r="O124" s="45"/>
      <c r="P124" s="45"/>
      <c r="U124" s="46"/>
      <c r="V124" s="103"/>
      <c r="W124" s="103"/>
      <c r="X124" s="103"/>
      <c r="Y124" s="45"/>
    </row>
    <row r="125" spans="1:25" s="48" customFormat="1">
      <c r="A125" s="237"/>
      <c r="B125" s="238"/>
      <c r="C125" s="238"/>
      <c r="D125" s="238"/>
      <c r="E125" s="238"/>
      <c r="F125" s="238"/>
      <c r="G125" s="238"/>
      <c r="H125" s="239"/>
      <c r="I125" s="239"/>
      <c r="J125" s="169"/>
      <c r="M125" s="170"/>
      <c r="N125" s="45"/>
      <c r="O125" s="45"/>
      <c r="P125" s="45"/>
      <c r="U125" s="46"/>
      <c r="V125" s="103"/>
      <c r="W125" s="103"/>
      <c r="X125" s="103"/>
      <c r="Y125" s="45"/>
    </row>
    <row r="126" spans="1:25" s="48" customFormat="1">
      <c r="A126" s="237"/>
      <c r="B126" s="238"/>
      <c r="C126" s="238"/>
      <c r="D126" s="238"/>
      <c r="E126" s="238"/>
      <c r="F126" s="238"/>
      <c r="G126" s="238"/>
      <c r="H126" s="239"/>
      <c r="I126" s="239"/>
      <c r="J126" s="169"/>
      <c r="M126" s="170"/>
      <c r="N126" s="45"/>
      <c r="O126" s="45"/>
      <c r="P126" s="45"/>
      <c r="U126" s="46"/>
      <c r="V126" s="103"/>
      <c r="W126" s="103"/>
      <c r="X126" s="103"/>
      <c r="Y126" s="45"/>
    </row>
    <row r="127" spans="1:25" s="48" customFormat="1">
      <c r="A127" s="237"/>
      <c r="B127" s="238"/>
      <c r="C127" s="238"/>
      <c r="D127" s="238"/>
      <c r="E127" s="238"/>
      <c r="F127" s="238"/>
      <c r="G127" s="238"/>
      <c r="H127" s="239"/>
      <c r="I127" s="239"/>
      <c r="J127" s="169"/>
      <c r="M127" s="170"/>
      <c r="N127" s="45"/>
      <c r="O127" s="45"/>
      <c r="P127" s="45"/>
      <c r="U127" s="46"/>
      <c r="V127" s="103"/>
      <c r="W127" s="103"/>
      <c r="X127" s="103"/>
      <c r="Y127" s="45"/>
    </row>
    <row r="128" spans="1:25" s="48" customFormat="1">
      <c r="A128" s="237"/>
      <c r="B128" s="238"/>
      <c r="C128" s="238"/>
      <c r="D128" s="238"/>
      <c r="E128" s="238"/>
      <c r="F128" s="238"/>
      <c r="G128" s="238"/>
      <c r="H128" s="239"/>
      <c r="I128" s="239"/>
      <c r="J128" s="169"/>
      <c r="M128" s="170"/>
      <c r="N128" s="45"/>
      <c r="O128" s="45"/>
      <c r="P128" s="45"/>
      <c r="U128" s="46"/>
      <c r="V128" s="103"/>
      <c r="W128" s="103"/>
      <c r="X128" s="103"/>
      <c r="Y128" s="45"/>
    </row>
    <row r="129" spans="1:25" s="48" customFormat="1">
      <c r="A129" s="237"/>
      <c r="B129" s="238"/>
      <c r="C129" s="238"/>
      <c r="D129" s="238"/>
      <c r="E129" s="238"/>
      <c r="F129" s="238"/>
      <c r="G129" s="238"/>
      <c r="H129" s="239"/>
      <c r="I129" s="239"/>
      <c r="J129" s="169"/>
      <c r="M129" s="170"/>
      <c r="N129" s="45"/>
      <c r="O129" s="45"/>
      <c r="P129" s="45"/>
      <c r="U129" s="46"/>
      <c r="V129" s="103"/>
      <c r="W129" s="103"/>
      <c r="X129" s="103"/>
      <c r="Y129" s="45"/>
    </row>
    <row r="130" spans="1:25" s="48" customFormat="1">
      <c r="A130" s="237"/>
      <c r="B130" s="238"/>
      <c r="C130" s="238"/>
      <c r="D130" s="238"/>
      <c r="E130" s="238"/>
      <c r="F130" s="238"/>
      <c r="G130" s="238"/>
      <c r="H130" s="239"/>
      <c r="I130" s="239"/>
      <c r="J130" s="169"/>
      <c r="M130" s="170"/>
      <c r="N130" s="45"/>
      <c r="O130" s="45"/>
      <c r="P130" s="45"/>
      <c r="U130" s="46"/>
      <c r="V130" s="103"/>
      <c r="W130" s="103"/>
      <c r="X130" s="103"/>
      <c r="Y130" s="45"/>
    </row>
    <row r="131" spans="1:25" s="48" customFormat="1">
      <c r="A131" s="237"/>
      <c r="B131" s="238"/>
      <c r="C131" s="238"/>
      <c r="D131" s="238"/>
      <c r="E131" s="238"/>
      <c r="F131" s="238"/>
      <c r="G131" s="238"/>
      <c r="H131" s="239"/>
      <c r="I131" s="239"/>
      <c r="J131" s="169"/>
      <c r="M131" s="170"/>
      <c r="N131" s="45"/>
      <c r="O131" s="45"/>
      <c r="P131" s="45"/>
      <c r="U131" s="46"/>
      <c r="V131" s="103"/>
      <c r="W131" s="103"/>
      <c r="X131" s="103"/>
      <c r="Y131" s="45"/>
    </row>
    <row r="132" spans="1:25" s="48" customFormat="1">
      <c r="A132" s="237"/>
      <c r="B132" s="238"/>
      <c r="C132" s="238"/>
      <c r="D132" s="238"/>
      <c r="E132" s="238"/>
      <c r="F132" s="238"/>
      <c r="G132" s="238"/>
      <c r="H132" s="239"/>
      <c r="I132" s="239"/>
      <c r="J132" s="169"/>
      <c r="M132" s="170"/>
      <c r="N132" s="45"/>
      <c r="O132" s="45"/>
      <c r="P132" s="45"/>
      <c r="U132" s="46"/>
      <c r="V132" s="103"/>
      <c r="W132" s="103"/>
      <c r="X132" s="103"/>
      <c r="Y132" s="45"/>
    </row>
    <row r="133" spans="1:25" s="48" customFormat="1">
      <c r="A133" s="237"/>
      <c r="B133" s="238"/>
      <c r="C133" s="238"/>
      <c r="D133" s="238"/>
      <c r="E133" s="238"/>
      <c r="F133" s="238"/>
      <c r="G133" s="238"/>
      <c r="H133" s="239"/>
      <c r="I133" s="239"/>
      <c r="J133" s="169"/>
      <c r="M133" s="170"/>
      <c r="N133" s="45"/>
      <c r="O133" s="45"/>
      <c r="P133" s="45"/>
      <c r="U133" s="46"/>
      <c r="V133" s="103"/>
      <c r="W133" s="103"/>
      <c r="X133" s="103"/>
      <c r="Y133" s="45"/>
    </row>
    <row r="134" spans="1:25" s="48" customFormat="1">
      <c r="A134" s="237"/>
      <c r="B134" s="238"/>
      <c r="C134" s="238"/>
      <c r="D134" s="238"/>
      <c r="E134" s="238"/>
      <c r="F134" s="238"/>
      <c r="G134" s="238"/>
      <c r="H134" s="239"/>
      <c r="I134" s="239"/>
      <c r="J134" s="169"/>
      <c r="M134" s="170"/>
      <c r="N134" s="45"/>
      <c r="O134" s="45"/>
      <c r="P134" s="45"/>
      <c r="U134" s="46"/>
      <c r="V134" s="103"/>
      <c r="W134" s="103"/>
      <c r="X134" s="103"/>
      <c r="Y134" s="45"/>
    </row>
    <row r="135" spans="1:25" s="48" customFormat="1">
      <c r="A135" s="237"/>
      <c r="B135" s="238"/>
      <c r="C135" s="238"/>
      <c r="D135" s="238"/>
      <c r="E135" s="238"/>
      <c r="F135" s="238"/>
      <c r="G135" s="238"/>
      <c r="H135" s="239"/>
      <c r="I135" s="239"/>
      <c r="J135" s="169"/>
      <c r="M135" s="170"/>
      <c r="N135" s="45"/>
      <c r="O135" s="45"/>
      <c r="P135" s="45"/>
      <c r="U135" s="46"/>
      <c r="V135" s="103"/>
      <c r="W135" s="103"/>
      <c r="X135" s="103"/>
      <c r="Y135" s="45"/>
    </row>
    <row r="136" spans="1:25" s="48" customFormat="1">
      <c r="A136" s="237"/>
      <c r="B136" s="238"/>
      <c r="C136" s="238"/>
      <c r="D136" s="238"/>
      <c r="E136" s="238"/>
      <c r="F136" s="238"/>
      <c r="G136" s="238"/>
      <c r="H136" s="239"/>
      <c r="I136" s="239"/>
      <c r="J136" s="169"/>
      <c r="M136" s="170"/>
      <c r="N136" s="45"/>
      <c r="O136" s="45"/>
      <c r="P136" s="45"/>
      <c r="U136" s="46"/>
      <c r="V136" s="103"/>
      <c r="W136" s="103"/>
      <c r="X136" s="103"/>
      <c r="Y136" s="45"/>
    </row>
    <row r="137" spans="1:25" s="48" customFormat="1">
      <c r="A137" s="237"/>
      <c r="B137" s="238"/>
      <c r="C137" s="238"/>
      <c r="D137" s="238"/>
      <c r="E137" s="238"/>
      <c r="F137" s="238"/>
      <c r="G137" s="238"/>
      <c r="H137" s="239"/>
      <c r="I137" s="239"/>
      <c r="J137" s="169"/>
      <c r="M137" s="170"/>
      <c r="N137" s="45"/>
      <c r="O137" s="45"/>
      <c r="P137" s="45"/>
      <c r="U137" s="46"/>
      <c r="V137" s="103"/>
      <c r="W137" s="103"/>
      <c r="X137" s="103"/>
      <c r="Y137" s="45"/>
    </row>
    <row r="138" spans="1:25" s="48" customFormat="1">
      <c r="A138" s="237"/>
      <c r="B138" s="238"/>
      <c r="C138" s="238"/>
      <c r="D138" s="238"/>
      <c r="E138" s="238"/>
      <c r="F138" s="238"/>
      <c r="G138" s="238"/>
      <c r="H138" s="239"/>
      <c r="I138" s="239"/>
      <c r="J138" s="169"/>
      <c r="M138" s="170"/>
      <c r="N138" s="45"/>
      <c r="O138" s="45"/>
      <c r="P138" s="45"/>
      <c r="U138" s="46"/>
      <c r="V138" s="103"/>
      <c r="W138" s="103"/>
      <c r="X138" s="103"/>
      <c r="Y138" s="45"/>
    </row>
    <row r="139" spans="1:25" s="48" customFormat="1">
      <c r="A139" s="237"/>
      <c r="B139" s="238"/>
      <c r="C139" s="238"/>
      <c r="D139" s="238"/>
      <c r="E139" s="238"/>
      <c r="F139" s="238"/>
      <c r="G139" s="238"/>
      <c r="H139" s="239"/>
      <c r="I139" s="239"/>
      <c r="J139" s="169"/>
      <c r="M139" s="170"/>
      <c r="N139" s="45"/>
      <c r="O139" s="45"/>
      <c r="P139" s="45"/>
      <c r="U139" s="46"/>
      <c r="V139" s="103"/>
      <c r="W139" s="103"/>
      <c r="X139" s="103"/>
      <c r="Y139" s="45"/>
    </row>
    <row r="140" spans="1:25" s="48" customFormat="1">
      <c r="A140" s="237"/>
      <c r="B140" s="238"/>
      <c r="C140" s="238"/>
      <c r="D140" s="238"/>
      <c r="E140" s="238"/>
      <c r="F140" s="238"/>
      <c r="G140" s="238"/>
      <c r="H140" s="239"/>
      <c r="I140" s="239"/>
      <c r="J140" s="169"/>
      <c r="M140" s="170"/>
      <c r="N140" s="45"/>
      <c r="O140" s="45"/>
      <c r="P140" s="45"/>
      <c r="U140" s="46"/>
      <c r="V140" s="103"/>
      <c r="W140" s="103"/>
      <c r="X140" s="103"/>
      <c r="Y140" s="45"/>
    </row>
    <row r="141" spans="1:25" s="48" customFormat="1">
      <c r="A141" s="237"/>
      <c r="B141" s="238"/>
      <c r="C141" s="238"/>
      <c r="D141" s="238"/>
      <c r="E141" s="238"/>
      <c r="F141" s="238"/>
      <c r="G141" s="238"/>
      <c r="H141" s="239"/>
      <c r="I141" s="239"/>
      <c r="J141" s="169"/>
      <c r="M141" s="170"/>
      <c r="N141" s="45"/>
      <c r="O141" s="45"/>
      <c r="P141" s="45"/>
      <c r="U141" s="46"/>
      <c r="V141" s="103"/>
      <c r="W141" s="103"/>
      <c r="X141" s="103"/>
      <c r="Y141" s="45"/>
    </row>
    <row r="142" spans="1:25" s="48" customFormat="1">
      <c r="A142" s="237"/>
      <c r="B142" s="238"/>
      <c r="C142" s="238"/>
      <c r="D142" s="238"/>
      <c r="E142" s="238"/>
      <c r="F142" s="238"/>
      <c r="G142" s="238"/>
      <c r="H142" s="239"/>
      <c r="I142" s="239"/>
      <c r="J142" s="169"/>
      <c r="M142" s="170"/>
      <c r="N142" s="45"/>
      <c r="O142" s="45"/>
      <c r="P142" s="45"/>
      <c r="U142" s="46"/>
      <c r="V142" s="103"/>
      <c r="W142" s="103"/>
      <c r="X142" s="103"/>
      <c r="Y142" s="45"/>
    </row>
    <row r="143" spans="1:25" s="48" customFormat="1">
      <c r="A143" s="237"/>
      <c r="B143" s="238"/>
      <c r="C143" s="238"/>
      <c r="D143" s="238"/>
      <c r="E143" s="238"/>
      <c r="F143" s="238"/>
      <c r="G143" s="238"/>
      <c r="H143" s="239"/>
      <c r="I143" s="239"/>
      <c r="J143" s="169"/>
      <c r="M143" s="170"/>
      <c r="N143" s="45"/>
      <c r="O143" s="45"/>
      <c r="P143" s="45"/>
      <c r="U143" s="46"/>
      <c r="V143" s="103"/>
      <c r="W143" s="103"/>
      <c r="X143" s="103"/>
      <c r="Y143" s="45"/>
    </row>
    <row r="144" spans="1:25" s="48" customFormat="1">
      <c r="A144" s="237"/>
      <c r="B144" s="238"/>
      <c r="C144" s="238"/>
      <c r="D144" s="238"/>
      <c r="E144" s="238"/>
      <c r="F144" s="238"/>
      <c r="G144" s="238"/>
      <c r="H144" s="239"/>
      <c r="I144" s="239"/>
      <c r="J144" s="169"/>
      <c r="M144" s="170"/>
      <c r="N144" s="45"/>
      <c r="O144" s="45"/>
      <c r="P144" s="45"/>
      <c r="U144" s="46"/>
      <c r="V144" s="103"/>
      <c r="W144" s="103"/>
      <c r="X144" s="103"/>
      <c r="Y144" s="45"/>
    </row>
    <row r="145" spans="1:25" s="48" customFormat="1">
      <c r="A145" s="237"/>
      <c r="B145" s="238"/>
      <c r="C145" s="238"/>
      <c r="D145" s="238"/>
      <c r="E145" s="238"/>
      <c r="F145" s="238"/>
      <c r="G145" s="238"/>
      <c r="H145" s="239"/>
      <c r="I145" s="239"/>
      <c r="J145" s="169"/>
      <c r="M145" s="170"/>
      <c r="N145" s="45"/>
      <c r="O145" s="45"/>
      <c r="P145" s="45"/>
      <c r="U145" s="46"/>
      <c r="V145" s="103"/>
      <c r="W145" s="103"/>
      <c r="X145" s="103"/>
      <c r="Y145" s="45"/>
    </row>
    <row r="146" spans="1:25" s="48" customFormat="1">
      <c r="A146" s="237"/>
      <c r="B146" s="238"/>
      <c r="C146" s="238"/>
      <c r="D146" s="238"/>
      <c r="E146" s="238"/>
      <c r="F146" s="238"/>
      <c r="G146" s="238"/>
      <c r="H146" s="239"/>
      <c r="I146" s="239"/>
      <c r="J146" s="169"/>
      <c r="M146" s="170"/>
      <c r="N146" s="45"/>
      <c r="O146" s="45"/>
      <c r="P146" s="45"/>
      <c r="U146" s="46"/>
      <c r="V146" s="103"/>
      <c r="W146" s="103"/>
      <c r="X146" s="103"/>
      <c r="Y146" s="45"/>
    </row>
    <row r="147" spans="1:25" s="48" customFormat="1">
      <c r="A147" s="237"/>
      <c r="B147" s="238"/>
      <c r="C147" s="238"/>
      <c r="D147" s="238"/>
      <c r="E147" s="238"/>
      <c r="F147" s="238"/>
      <c r="G147" s="238"/>
      <c r="H147" s="239"/>
      <c r="I147" s="239"/>
      <c r="J147" s="169"/>
      <c r="M147" s="170"/>
      <c r="N147" s="45"/>
      <c r="O147" s="45"/>
      <c r="P147" s="45"/>
      <c r="U147" s="46"/>
      <c r="V147" s="103"/>
      <c r="W147" s="103"/>
      <c r="X147" s="103"/>
      <c r="Y147" s="45"/>
    </row>
    <row r="148" spans="1:25" s="48" customFormat="1">
      <c r="A148" s="237"/>
      <c r="B148" s="238"/>
      <c r="C148" s="238"/>
      <c r="D148" s="238"/>
      <c r="E148" s="238"/>
      <c r="F148" s="238"/>
      <c r="G148" s="238"/>
      <c r="H148" s="239"/>
      <c r="I148" s="239"/>
      <c r="J148" s="169"/>
      <c r="M148" s="170"/>
      <c r="N148" s="45"/>
      <c r="O148" s="45"/>
      <c r="P148" s="45"/>
      <c r="U148" s="46"/>
      <c r="V148" s="103"/>
      <c r="W148" s="103"/>
      <c r="X148" s="103"/>
      <c r="Y148" s="45"/>
    </row>
    <row r="149" spans="1:25" s="48" customFormat="1">
      <c r="A149" s="237"/>
      <c r="B149" s="238"/>
      <c r="C149" s="238"/>
      <c r="D149" s="238"/>
      <c r="E149" s="238"/>
      <c r="F149" s="238"/>
      <c r="G149" s="238"/>
      <c r="H149" s="239"/>
      <c r="I149" s="239"/>
      <c r="J149" s="169"/>
      <c r="M149" s="170"/>
      <c r="N149" s="45"/>
      <c r="O149" s="45"/>
      <c r="P149" s="45"/>
      <c r="U149" s="46"/>
      <c r="V149" s="103"/>
      <c r="W149" s="103"/>
      <c r="X149" s="103"/>
      <c r="Y149" s="45"/>
    </row>
    <row r="150" spans="1:25" s="48" customFormat="1">
      <c r="A150" s="237"/>
      <c r="B150" s="238"/>
      <c r="C150" s="238"/>
      <c r="D150" s="238"/>
      <c r="E150" s="238"/>
      <c r="F150" s="238"/>
      <c r="G150" s="238"/>
      <c r="H150" s="239"/>
      <c r="I150" s="239"/>
      <c r="J150" s="169"/>
      <c r="M150" s="170"/>
      <c r="N150" s="45"/>
      <c r="O150" s="45"/>
      <c r="P150" s="45"/>
      <c r="U150" s="46"/>
      <c r="V150" s="103"/>
      <c r="W150" s="103"/>
      <c r="X150" s="103"/>
      <c r="Y150" s="45"/>
    </row>
    <row r="151" spans="1:25" s="48" customFormat="1">
      <c r="A151" s="237"/>
      <c r="B151" s="238"/>
      <c r="C151" s="238"/>
      <c r="D151" s="238"/>
      <c r="E151" s="238"/>
      <c r="F151" s="238"/>
      <c r="G151" s="238"/>
      <c r="H151" s="239"/>
      <c r="I151" s="239"/>
      <c r="J151" s="169"/>
      <c r="M151" s="170"/>
      <c r="N151" s="45"/>
      <c r="O151" s="45"/>
      <c r="P151" s="45"/>
      <c r="U151" s="46"/>
      <c r="V151" s="103"/>
      <c r="W151" s="103"/>
      <c r="X151" s="103"/>
      <c r="Y151" s="45"/>
    </row>
    <row r="152" spans="1:25" s="48" customFormat="1">
      <c r="A152" s="237"/>
      <c r="B152" s="238"/>
      <c r="C152" s="238"/>
      <c r="D152" s="238"/>
      <c r="E152" s="238"/>
      <c r="F152" s="238"/>
      <c r="G152" s="238"/>
      <c r="H152" s="239"/>
      <c r="I152" s="239"/>
      <c r="J152" s="169"/>
      <c r="M152" s="170"/>
      <c r="N152" s="45"/>
      <c r="O152" s="45"/>
      <c r="P152" s="45"/>
      <c r="U152" s="46"/>
      <c r="V152" s="103"/>
      <c r="W152" s="103"/>
      <c r="X152" s="103"/>
      <c r="Y152" s="45"/>
    </row>
    <row r="153" spans="1:25" s="48" customFormat="1">
      <c r="A153" s="237"/>
      <c r="B153" s="238"/>
      <c r="C153" s="238"/>
      <c r="D153" s="238"/>
      <c r="E153" s="238"/>
      <c r="F153" s="238"/>
      <c r="G153" s="238"/>
      <c r="H153" s="239"/>
      <c r="I153" s="239"/>
      <c r="J153" s="169"/>
      <c r="M153" s="170"/>
      <c r="N153" s="45"/>
      <c r="O153" s="45"/>
      <c r="P153" s="45"/>
      <c r="U153" s="46"/>
      <c r="V153" s="103"/>
      <c r="W153" s="103"/>
      <c r="X153" s="103"/>
      <c r="Y153" s="45"/>
    </row>
    <row r="154" spans="1:25" s="48" customFormat="1">
      <c r="A154" s="237"/>
      <c r="B154" s="238"/>
      <c r="C154" s="238"/>
      <c r="D154" s="238"/>
      <c r="E154" s="238"/>
      <c r="F154" s="238"/>
      <c r="G154" s="238"/>
      <c r="H154" s="239"/>
      <c r="I154" s="239"/>
      <c r="J154" s="169"/>
      <c r="M154" s="170"/>
      <c r="N154" s="45"/>
      <c r="O154" s="45"/>
      <c r="P154" s="45"/>
      <c r="U154" s="46"/>
      <c r="V154" s="103"/>
      <c r="W154" s="103"/>
      <c r="X154" s="103"/>
      <c r="Y154" s="45"/>
    </row>
    <row r="155" spans="1:25" s="48" customFormat="1">
      <c r="A155" s="237"/>
      <c r="B155" s="238"/>
      <c r="C155" s="238"/>
      <c r="D155" s="238"/>
      <c r="E155" s="238"/>
      <c r="F155" s="238"/>
      <c r="G155" s="238"/>
      <c r="H155" s="239"/>
      <c r="I155" s="239"/>
      <c r="J155" s="169"/>
      <c r="M155" s="170"/>
      <c r="N155" s="45"/>
      <c r="O155" s="45"/>
      <c r="P155" s="45"/>
      <c r="U155" s="46"/>
      <c r="V155" s="103"/>
      <c r="W155" s="103"/>
      <c r="X155" s="103"/>
      <c r="Y155" s="45"/>
    </row>
    <row r="156" spans="1:25" s="48" customFormat="1">
      <c r="A156" s="237"/>
      <c r="B156" s="238"/>
      <c r="C156" s="238"/>
      <c r="D156" s="238"/>
      <c r="E156" s="238"/>
      <c r="F156" s="238"/>
      <c r="G156" s="238"/>
      <c r="H156" s="239"/>
      <c r="I156" s="239"/>
      <c r="J156" s="169"/>
      <c r="M156" s="170"/>
      <c r="N156" s="45"/>
      <c r="O156" s="45"/>
      <c r="P156" s="45"/>
      <c r="U156" s="46"/>
      <c r="V156" s="103"/>
      <c r="W156" s="103"/>
      <c r="X156" s="103"/>
      <c r="Y156" s="45"/>
    </row>
    <row r="157" spans="1:25" s="48" customFormat="1">
      <c r="A157" s="237"/>
      <c r="B157" s="238"/>
      <c r="C157" s="238"/>
      <c r="D157" s="238"/>
      <c r="E157" s="238"/>
      <c r="F157" s="238"/>
      <c r="G157" s="238"/>
      <c r="H157" s="239"/>
      <c r="I157" s="239"/>
      <c r="J157" s="169"/>
      <c r="M157" s="170"/>
      <c r="N157" s="45"/>
      <c r="O157" s="45"/>
      <c r="P157" s="45"/>
      <c r="U157" s="46"/>
      <c r="V157" s="103"/>
      <c r="W157" s="103"/>
      <c r="X157" s="103"/>
      <c r="Y157" s="45"/>
    </row>
    <row r="158" spans="1:25" s="48" customFormat="1">
      <c r="A158" s="237"/>
      <c r="B158" s="238"/>
      <c r="C158" s="238"/>
      <c r="D158" s="238"/>
      <c r="E158" s="238"/>
      <c r="F158" s="238"/>
      <c r="G158" s="238"/>
      <c r="H158" s="239"/>
      <c r="I158" s="239"/>
      <c r="J158" s="169"/>
      <c r="M158" s="170"/>
      <c r="N158" s="45"/>
      <c r="O158" s="45"/>
      <c r="P158" s="45"/>
      <c r="U158" s="46"/>
      <c r="V158" s="103"/>
      <c r="W158" s="103"/>
      <c r="X158" s="103"/>
      <c r="Y158" s="45"/>
    </row>
    <row r="159" spans="1:25" s="48" customFormat="1">
      <c r="A159" s="237"/>
      <c r="B159" s="238"/>
      <c r="C159" s="238"/>
      <c r="D159" s="238"/>
      <c r="E159" s="238"/>
      <c r="F159" s="238"/>
      <c r="G159" s="238"/>
      <c r="H159" s="239"/>
      <c r="I159" s="239"/>
      <c r="J159" s="169"/>
      <c r="M159" s="170"/>
      <c r="N159" s="45"/>
      <c r="O159" s="45"/>
      <c r="P159" s="45"/>
      <c r="U159" s="46"/>
      <c r="V159" s="103"/>
      <c r="W159" s="103"/>
      <c r="X159" s="103"/>
      <c r="Y159" s="45"/>
    </row>
    <row r="160" spans="1:25" s="48" customFormat="1">
      <c r="A160" s="237"/>
      <c r="B160" s="238"/>
      <c r="C160" s="238"/>
      <c r="D160" s="238"/>
      <c r="E160" s="238"/>
      <c r="F160" s="238"/>
      <c r="G160" s="238"/>
      <c r="H160" s="239"/>
      <c r="I160" s="239"/>
      <c r="J160" s="169"/>
      <c r="M160" s="170"/>
      <c r="N160" s="45"/>
      <c r="O160" s="45"/>
      <c r="P160" s="45"/>
      <c r="U160" s="46"/>
      <c r="V160" s="103"/>
      <c r="W160" s="103"/>
      <c r="X160" s="103"/>
      <c r="Y160" s="45"/>
    </row>
    <row r="161" spans="1:25" s="48" customFormat="1">
      <c r="A161" s="237"/>
      <c r="B161" s="238"/>
      <c r="C161" s="238"/>
      <c r="D161" s="238"/>
      <c r="E161" s="238"/>
      <c r="F161" s="238"/>
      <c r="G161" s="238"/>
      <c r="H161" s="239"/>
      <c r="I161" s="239"/>
      <c r="J161" s="169"/>
      <c r="M161" s="170"/>
      <c r="N161" s="45"/>
      <c r="O161" s="45"/>
      <c r="P161" s="45"/>
      <c r="U161" s="46"/>
      <c r="V161" s="103"/>
      <c r="W161" s="103"/>
      <c r="X161" s="103"/>
      <c r="Y161" s="45"/>
    </row>
    <row r="162" spans="1:25" s="48" customFormat="1">
      <c r="A162" s="237"/>
      <c r="B162" s="238"/>
      <c r="C162" s="238"/>
      <c r="D162" s="238"/>
      <c r="E162" s="238"/>
      <c r="F162" s="238"/>
      <c r="G162" s="238"/>
      <c r="H162" s="239"/>
      <c r="I162" s="239"/>
      <c r="J162" s="169"/>
      <c r="M162" s="170"/>
      <c r="N162" s="45"/>
      <c r="O162" s="45"/>
      <c r="P162" s="45"/>
      <c r="U162" s="46"/>
      <c r="V162" s="103"/>
      <c r="W162" s="103"/>
      <c r="X162" s="103"/>
      <c r="Y162" s="45"/>
    </row>
    <row r="163" spans="1:25" s="48" customFormat="1">
      <c r="A163" s="237"/>
      <c r="B163" s="238"/>
      <c r="C163" s="238"/>
      <c r="D163" s="238"/>
      <c r="E163" s="238"/>
      <c r="F163" s="238"/>
      <c r="G163" s="238"/>
      <c r="H163" s="239"/>
      <c r="I163" s="239"/>
      <c r="J163" s="169"/>
      <c r="M163" s="170"/>
      <c r="N163" s="45"/>
      <c r="O163" s="45"/>
      <c r="P163" s="45"/>
      <c r="U163" s="46"/>
      <c r="V163" s="103"/>
      <c r="W163" s="103"/>
      <c r="X163" s="103"/>
      <c r="Y163" s="45"/>
    </row>
    <row r="164" spans="1:25" s="48" customFormat="1">
      <c r="A164" s="237"/>
      <c r="B164" s="238"/>
      <c r="C164" s="238"/>
      <c r="D164" s="238"/>
      <c r="E164" s="238"/>
      <c r="F164" s="238"/>
      <c r="G164" s="238"/>
      <c r="H164" s="239"/>
      <c r="I164" s="239"/>
      <c r="J164" s="169"/>
      <c r="M164" s="170"/>
      <c r="N164" s="45"/>
      <c r="O164" s="45"/>
      <c r="P164" s="45"/>
      <c r="U164" s="46"/>
      <c r="V164" s="103"/>
      <c r="W164" s="103"/>
      <c r="X164" s="103"/>
      <c r="Y164" s="45"/>
    </row>
    <row r="165" spans="1:25" s="48" customFormat="1">
      <c r="A165" s="237"/>
      <c r="B165" s="238"/>
      <c r="C165" s="238"/>
      <c r="D165" s="238"/>
      <c r="E165" s="238"/>
      <c r="F165" s="238"/>
      <c r="G165" s="238"/>
      <c r="H165" s="239"/>
      <c r="I165" s="239"/>
      <c r="J165" s="169"/>
      <c r="M165" s="170"/>
      <c r="N165" s="45"/>
      <c r="O165" s="45"/>
      <c r="P165" s="45"/>
      <c r="U165" s="46"/>
      <c r="V165" s="103"/>
      <c r="W165" s="103"/>
      <c r="X165" s="103"/>
      <c r="Y165" s="45"/>
    </row>
    <row r="166" spans="1:25" s="48" customFormat="1">
      <c r="A166" s="237"/>
      <c r="B166" s="238"/>
      <c r="C166" s="238"/>
      <c r="D166" s="238"/>
      <c r="E166" s="238"/>
      <c r="F166" s="238"/>
      <c r="G166" s="238"/>
      <c r="H166" s="239"/>
      <c r="I166" s="239"/>
      <c r="J166" s="169"/>
      <c r="M166" s="170"/>
      <c r="N166" s="45"/>
      <c r="O166" s="45"/>
      <c r="P166" s="45"/>
      <c r="U166" s="46"/>
      <c r="V166" s="103"/>
      <c r="W166" s="103"/>
      <c r="X166" s="103"/>
      <c r="Y166" s="45"/>
    </row>
    <row r="167" spans="1:25" s="48" customFormat="1">
      <c r="A167" s="237"/>
      <c r="B167" s="238"/>
      <c r="C167" s="238"/>
      <c r="D167" s="238"/>
      <c r="E167" s="238"/>
      <c r="F167" s="238"/>
      <c r="G167" s="238"/>
      <c r="H167" s="239"/>
      <c r="I167" s="239"/>
      <c r="J167" s="169"/>
      <c r="M167" s="170"/>
      <c r="N167" s="45"/>
      <c r="O167" s="45"/>
      <c r="P167" s="45"/>
      <c r="U167" s="46"/>
      <c r="V167" s="103"/>
      <c r="W167" s="103"/>
      <c r="X167" s="103"/>
      <c r="Y167" s="45"/>
    </row>
    <row r="168" spans="1:25" s="48" customFormat="1">
      <c r="A168" s="237"/>
      <c r="B168" s="238"/>
      <c r="C168" s="238"/>
      <c r="D168" s="238"/>
      <c r="E168" s="238"/>
      <c r="F168" s="238"/>
      <c r="G168" s="238"/>
      <c r="H168" s="239"/>
      <c r="I168" s="239"/>
      <c r="J168" s="169"/>
      <c r="M168" s="170"/>
      <c r="N168" s="45"/>
      <c r="O168" s="45"/>
      <c r="P168" s="45"/>
      <c r="U168" s="46"/>
      <c r="V168" s="103"/>
      <c r="W168" s="103"/>
      <c r="X168" s="103"/>
      <c r="Y168" s="45"/>
    </row>
    <row r="169" spans="1:25" s="48" customFormat="1">
      <c r="A169" s="237"/>
      <c r="B169" s="238"/>
      <c r="C169" s="238"/>
      <c r="D169" s="238"/>
      <c r="E169" s="238"/>
      <c r="F169" s="238"/>
      <c r="G169" s="238"/>
      <c r="H169" s="239"/>
      <c r="I169" s="239"/>
      <c r="J169" s="169"/>
      <c r="M169" s="170"/>
      <c r="N169" s="45"/>
      <c r="O169" s="45"/>
      <c r="P169" s="45"/>
      <c r="U169" s="46"/>
      <c r="V169" s="103"/>
      <c r="W169" s="103"/>
      <c r="X169" s="103"/>
      <c r="Y169" s="45"/>
    </row>
    <row r="170" spans="1:25" s="48" customFormat="1">
      <c r="A170" s="237"/>
      <c r="B170" s="238"/>
      <c r="C170" s="238"/>
      <c r="D170" s="238"/>
      <c r="E170" s="238"/>
      <c r="F170" s="238"/>
      <c r="G170" s="238"/>
      <c r="H170" s="239"/>
      <c r="I170" s="239"/>
      <c r="J170" s="169"/>
      <c r="M170" s="170"/>
      <c r="N170" s="45"/>
      <c r="O170" s="45"/>
      <c r="P170" s="45"/>
      <c r="U170" s="46"/>
      <c r="V170" s="103"/>
      <c r="W170" s="103"/>
      <c r="X170" s="103"/>
      <c r="Y170" s="45"/>
    </row>
    <row r="171" spans="1:25" s="48" customFormat="1">
      <c r="A171" s="237"/>
      <c r="B171" s="238"/>
      <c r="C171" s="238"/>
      <c r="D171" s="238"/>
      <c r="E171" s="238"/>
      <c r="F171" s="238"/>
      <c r="G171" s="238"/>
      <c r="H171" s="239"/>
      <c r="I171" s="239"/>
      <c r="J171" s="169"/>
      <c r="M171" s="170"/>
      <c r="N171" s="45"/>
      <c r="O171" s="45"/>
      <c r="P171" s="45"/>
      <c r="U171" s="46"/>
      <c r="V171" s="103"/>
      <c r="W171" s="103"/>
      <c r="X171" s="103"/>
      <c r="Y171" s="45"/>
    </row>
    <row r="172" spans="1:25" s="48" customFormat="1">
      <c r="A172" s="237"/>
      <c r="B172" s="238"/>
      <c r="C172" s="238"/>
      <c r="D172" s="238"/>
      <c r="E172" s="238"/>
      <c r="F172" s="238"/>
      <c r="G172" s="238"/>
      <c r="H172" s="239"/>
      <c r="I172" s="239"/>
      <c r="J172" s="169"/>
      <c r="M172" s="170"/>
      <c r="N172" s="45"/>
      <c r="O172" s="45"/>
      <c r="P172" s="45"/>
      <c r="U172" s="46"/>
      <c r="V172" s="103"/>
      <c r="W172" s="103"/>
      <c r="X172" s="103"/>
      <c r="Y172" s="45"/>
    </row>
    <row r="173" spans="1:25" s="48" customFormat="1">
      <c r="A173" s="237"/>
      <c r="B173" s="238"/>
      <c r="C173" s="238"/>
      <c r="D173" s="238"/>
      <c r="E173" s="238"/>
      <c r="F173" s="238"/>
      <c r="G173" s="238"/>
      <c r="H173" s="239"/>
      <c r="I173" s="239"/>
      <c r="J173" s="169"/>
      <c r="M173" s="170"/>
      <c r="N173" s="45"/>
      <c r="O173" s="45"/>
      <c r="P173" s="45"/>
      <c r="U173" s="46"/>
      <c r="V173" s="103"/>
      <c r="W173" s="103"/>
      <c r="X173" s="103"/>
      <c r="Y173" s="45"/>
    </row>
    <row r="174" spans="1:25" s="48" customFormat="1">
      <c r="A174" s="237"/>
      <c r="B174" s="238"/>
      <c r="C174" s="238"/>
      <c r="D174" s="238"/>
      <c r="E174" s="238"/>
      <c r="F174" s="238"/>
      <c r="G174" s="238"/>
      <c r="H174" s="239"/>
      <c r="I174" s="239"/>
      <c r="J174" s="169"/>
      <c r="M174" s="170"/>
      <c r="N174" s="45"/>
      <c r="O174" s="45"/>
      <c r="P174" s="45"/>
      <c r="U174" s="46"/>
      <c r="V174" s="103"/>
      <c r="W174" s="103"/>
      <c r="X174" s="103"/>
      <c r="Y174" s="45"/>
    </row>
    <row r="175" spans="1:25" s="48" customFormat="1">
      <c r="A175" s="237"/>
      <c r="B175" s="238"/>
      <c r="C175" s="238"/>
      <c r="D175" s="238"/>
      <c r="E175" s="238"/>
      <c r="F175" s="238"/>
      <c r="G175" s="238"/>
      <c r="H175" s="239"/>
      <c r="I175" s="239"/>
      <c r="J175" s="169"/>
      <c r="M175" s="170"/>
      <c r="N175" s="45"/>
      <c r="O175" s="45"/>
      <c r="P175" s="45"/>
      <c r="U175" s="46"/>
      <c r="V175" s="103"/>
      <c r="W175" s="103"/>
      <c r="X175" s="103"/>
      <c r="Y175" s="45"/>
    </row>
    <row r="176" spans="1:25" s="48" customFormat="1">
      <c r="A176" s="237"/>
      <c r="B176" s="238"/>
      <c r="C176" s="238"/>
      <c r="D176" s="238"/>
      <c r="E176" s="238"/>
      <c r="F176" s="238"/>
      <c r="G176" s="238"/>
      <c r="H176" s="239"/>
      <c r="I176" s="239"/>
      <c r="J176" s="169"/>
      <c r="M176" s="170"/>
      <c r="N176" s="45"/>
      <c r="O176" s="45"/>
      <c r="P176" s="45"/>
      <c r="U176" s="46"/>
      <c r="V176" s="103"/>
      <c r="W176" s="103"/>
      <c r="X176" s="103"/>
      <c r="Y176" s="45"/>
    </row>
    <row r="177" spans="1:25" s="48" customFormat="1">
      <c r="A177" s="237"/>
      <c r="B177" s="238"/>
      <c r="C177" s="238"/>
      <c r="D177" s="238"/>
      <c r="E177" s="238"/>
      <c r="F177" s="238"/>
      <c r="G177" s="238"/>
      <c r="H177" s="239"/>
      <c r="I177" s="239"/>
      <c r="J177" s="169"/>
      <c r="M177" s="170"/>
      <c r="N177" s="45"/>
      <c r="O177" s="45"/>
      <c r="P177" s="45"/>
      <c r="U177" s="46"/>
      <c r="V177" s="103"/>
      <c r="W177" s="103"/>
      <c r="X177" s="103"/>
      <c r="Y177" s="45"/>
    </row>
    <row r="178" spans="1:25" s="48" customFormat="1">
      <c r="A178" s="237"/>
      <c r="B178" s="238"/>
      <c r="C178" s="238"/>
      <c r="D178" s="238"/>
      <c r="E178" s="238"/>
      <c r="F178" s="238"/>
      <c r="G178" s="238"/>
      <c r="H178" s="239"/>
      <c r="I178" s="239"/>
      <c r="J178" s="169"/>
      <c r="M178" s="170"/>
      <c r="N178" s="45"/>
      <c r="O178" s="45"/>
      <c r="P178" s="45"/>
      <c r="U178" s="46"/>
      <c r="V178" s="103"/>
      <c r="W178" s="103"/>
      <c r="X178" s="103"/>
      <c r="Y178" s="45"/>
    </row>
    <row r="179" spans="1:25" s="48" customFormat="1">
      <c r="A179" s="237"/>
      <c r="B179" s="238"/>
      <c r="C179" s="238"/>
      <c r="D179" s="238"/>
      <c r="E179" s="238"/>
      <c r="F179" s="238"/>
      <c r="G179" s="238"/>
      <c r="H179" s="239"/>
      <c r="I179" s="239"/>
      <c r="J179" s="169"/>
      <c r="M179" s="170"/>
      <c r="N179" s="45"/>
      <c r="O179" s="45"/>
      <c r="P179" s="45"/>
      <c r="U179" s="46"/>
      <c r="V179" s="103"/>
      <c r="W179" s="103"/>
      <c r="X179" s="103"/>
      <c r="Y179" s="45"/>
    </row>
    <row r="180" spans="1:25" s="48" customFormat="1">
      <c r="A180" s="237"/>
      <c r="B180" s="238"/>
      <c r="C180" s="238"/>
      <c r="D180" s="238"/>
      <c r="E180" s="238"/>
      <c r="F180" s="238"/>
      <c r="G180" s="238"/>
      <c r="H180" s="239"/>
      <c r="I180" s="239"/>
      <c r="J180" s="169"/>
      <c r="M180" s="170"/>
      <c r="N180" s="45"/>
      <c r="O180" s="45"/>
      <c r="P180" s="45"/>
      <c r="U180" s="46"/>
      <c r="V180" s="103"/>
      <c r="W180" s="103"/>
      <c r="X180" s="103"/>
      <c r="Y180" s="45"/>
    </row>
    <row r="181" spans="1:25" s="48" customFormat="1">
      <c r="A181" s="237"/>
      <c r="B181" s="238"/>
      <c r="C181" s="238"/>
      <c r="D181" s="238"/>
      <c r="E181" s="238"/>
      <c r="F181" s="238"/>
      <c r="G181" s="238"/>
      <c r="H181" s="239"/>
      <c r="I181" s="239"/>
      <c r="J181" s="169"/>
      <c r="M181" s="170"/>
      <c r="N181" s="45"/>
      <c r="O181" s="45"/>
      <c r="P181" s="45"/>
      <c r="U181" s="46"/>
      <c r="V181" s="103"/>
      <c r="W181" s="103"/>
      <c r="X181" s="103"/>
      <c r="Y181" s="45"/>
    </row>
    <row r="182" spans="1:25" s="48" customFormat="1">
      <c r="A182" s="237"/>
      <c r="B182" s="238"/>
      <c r="C182" s="238"/>
      <c r="D182" s="238"/>
      <c r="E182" s="238"/>
      <c r="F182" s="238"/>
      <c r="G182" s="238"/>
      <c r="H182" s="239"/>
      <c r="I182" s="239"/>
      <c r="J182" s="169"/>
      <c r="M182" s="170"/>
      <c r="N182" s="45"/>
      <c r="O182" s="45"/>
      <c r="P182" s="45"/>
      <c r="U182" s="46"/>
      <c r="V182" s="103"/>
      <c r="W182" s="103"/>
      <c r="X182" s="103"/>
      <c r="Y182" s="45"/>
    </row>
    <row r="183" spans="1:25" s="48" customFormat="1">
      <c r="A183" s="237"/>
      <c r="B183" s="238"/>
      <c r="C183" s="238"/>
      <c r="D183" s="238"/>
      <c r="E183" s="238"/>
      <c r="F183" s="238"/>
      <c r="G183" s="238"/>
      <c r="H183" s="239"/>
      <c r="I183" s="239"/>
      <c r="J183" s="169"/>
      <c r="M183" s="170"/>
      <c r="N183" s="45"/>
      <c r="O183" s="45"/>
      <c r="P183" s="45"/>
      <c r="U183" s="46"/>
      <c r="V183" s="103"/>
      <c r="W183" s="103"/>
      <c r="X183" s="103"/>
      <c r="Y183" s="45"/>
    </row>
    <row r="184" spans="1:25" s="48" customFormat="1">
      <c r="A184" s="237"/>
      <c r="B184" s="238"/>
      <c r="C184" s="238"/>
      <c r="D184" s="238"/>
      <c r="E184" s="238"/>
      <c r="F184" s="238"/>
      <c r="G184" s="238"/>
      <c r="H184" s="239"/>
      <c r="I184" s="239"/>
      <c r="J184" s="169"/>
      <c r="M184" s="170"/>
      <c r="N184" s="45"/>
      <c r="O184" s="45"/>
      <c r="P184" s="45"/>
      <c r="U184" s="46"/>
      <c r="V184" s="103"/>
      <c r="W184" s="103"/>
      <c r="X184" s="103"/>
      <c r="Y184" s="45"/>
    </row>
    <row r="185" spans="1:25" s="48" customFormat="1">
      <c r="A185" s="237"/>
      <c r="B185" s="238"/>
      <c r="C185" s="238"/>
      <c r="D185" s="238"/>
      <c r="E185" s="238"/>
      <c r="F185" s="238"/>
      <c r="G185" s="238"/>
      <c r="H185" s="239"/>
      <c r="I185" s="239"/>
      <c r="J185" s="169"/>
      <c r="M185" s="170"/>
      <c r="N185" s="45"/>
      <c r="O185" s="45"/>
      <c r="P185" s="45"/>
      <c r="U185" s="46"/>
      <c r="V185" s="103"/>
      <c r="W185" s="103"/>
      <c r="X185" s="103"/>
      <c r="Y185" s="45"/>
    </row>
    <row r="186" spans="1:25" s="48" customFormat="1">
      <c r="A186" s="237"/>
      <c r="B186" s="238"/>
      <c r="C186" s="238"/>
      <c r="D186" s="238"/>
      <c r="E186" s="238"/>
      <c r="F186" s="238"/>
      <c r="G186" s="238"/>
      <c r="H186" s="239"/>
      <c r="I186" s="239"/>
      <c r="J186" s="169"/>
      <c r="M186" s="170"/>
      <c r="N186" s="45"/>
      <c r="O186" s="45"/>
      <c r="P186" s="45"/>
      <c r="U186" s="46"/>
      <c r="V186" s="103"/>
      <c r="W186" s="103"/>
      <c r="X186" s="103"/>
      <c r="Y186" s="45"/>
    </row>
    <row r="187" spans="1:25" s="48" customFormat="1">
      <c r="A187" s="237"/>
      <c r="B187" s="238"/>
      <c r="C187" s="238"/>
      <c r="D187" s="238"/>
      <c r="E187" s="238"/>
      <c r="F187" s="238"/>
      <c r="G187" s="238"/>
      <c r="H187" s="239"/>
      <c r="I187" s="239"/>
      <c r="J187" s="169"/>
      <c r="M187" s="170"/>
      <c r="N187" s="45"/>
      <c r="O187" s="45"/>
      <c r="P187" s="45"/>
      <c r="U187" s="46"/>
      <c r="V187" s="103"/>
      <c r="W187" s="103"/>
      <c r="X187" s="103"/>
      <c r="Y187" s="45"/>
    </row>
    <row r="188" spans="1:25" s="48" customFormat="1">
      <c r="A188" s="237"/>
      <c r="B188" s="238"/>
      <c r="C188" s="238"/>
      <c r="D188" s="238"/>
      <c r="E188" s="238"/>
      <c r="F188" s="238"/>
      <c r="G188" s="238"/>
      <c r="H188" s="239"/>
      <c r="I188" s="239"/>
      <c r="J188" s="169"/>
      <c r="M188" s="170"/>
      <c r="N188" s="45"/>
      <c r="O188" s="45"/>
      <c r="P188" s="45"/>
      <c r="U188" s="46"/>
      <c r="V188" s="103"/>
      <c r="W188" s="103"/>
      <c r="X188" s="103"/>
      <c r="Y188" s="45"/>
    </row>
    <row r="189" spans="1:25" s="48" customFormat="1">
      <c r="A189" s="237"/>
      <c r="B189" s="238"/>
      <c r="C189" s="238"/>
      <c r="D189" s="238"/>
      <c r="E189" s="238"/>
      <c r="F189" s="238"/>
      <c r="G189" s="238"/>
      <c r="H189" s="239"/>
      <c r="I189" s="239"/>
      <c r="J189" s="169"/>
      <c r="M189" s="170"/>
      <c r="N189" s="45"/>
      <c r="O189" s="45"/>
      <c r="P189" s="45"/>
      <c r="U189" s="46"/>
      <c r="V189" s="103"/>
      <c r="W189" s="103"/>
      <c r="X189" s="103"/>
      <c r="Y189" s="45"/>
    </row>
    <row r="190" spans="1:25" s="48" customFormat="1">
      <c r="A190" s="237"/>
      <c r="B190" s="238"/>
      <c r="C190" s="238"/>
      <c r="D190" s="238"/>
      <c r="E190" s="238"/>
      <c r="F190" s="238"/>
      <c r="G190" s="238"/>
      <c r="H190" s="239"/>
      <c r="I190" s="239"/>
      <c r="J190" s="169"/>
      <c r="M190" s="170"/>
      <c r="N190" s="45"/>
      <c r="O190" s="45"/>
      <c r="P190" s="45"/>
      <c r="U190" s="46"/>
      <c r="V190" s="103"/>
      <c r="W190" s="103"/>
      <c r="X190" s="103"/>
      <c r="Y190" s="45"/>
    </row>
    <row r="191" spans="1:25" s="48" customFormat="1">
      <c r="A191" s="237"/>
      <c r="B191" s="238"/>
      <c r="C191" s="238"/>
      <c r="D191" s="238"/>
      <c r="E191" s="238"/>
      <c r="F191" s="238"/>
      <c r="G191" s="238"/>
      <c r="H191" s="239"/>
      <c r="I191" s="239"/>
      <c r="J191" s="169"/>
      <c r="M191" s="170"/>
      <c r="N191" s="45"/>
      <c r="O191" s="45"/>
      <c r="P191" s="45"/>
      <c r="U191" s="46"/>
      <c r="V191" s="103"/>
      <c r="W191" s="103"/>
      <c r="X191" s="103"/>
      <c r="Y191" s="45"/>
    </row>
    <row r="192" spans="1:25" s="48" customFormat="1">
      <c r="A192" s="237"/>
      <c r="B192" s="238"/>
      <c r="C192" s="238"/>
      <c r="D192" s="238"/>
      <c r="E192" s="238"/>
      <c r="F192" s="238"/>
      <c r="G192" s="238"/>
      <c r="H192" s="239"/>
      <c r="I192" s="239"/>
      <c r="J192" s="169"/>
      <c r="M192" s="170"/>
      <c r="N192" s="45"/>
      <c r="O192" s="45"/>
      <c r="P192" s="45"/>
      <c r="U192" s="46"/>
      <c r="V192" s="103"/>
      <c r="W192" s="103"/>
      <c r="X192" s="103"/>
      <c r="Y192" s="45"/>
    </row>
    <row r="193" spans="1:25" s="48" customFormat="1">
      <c r="A193" s="237"/>
      <c r="B193" s="238"/>
      <c r="C193" s="238"/>
      <c r="D193" s="238"/>
      <c r="E193" s="238"/>
      <c r="F193" s="238"/>
      <c r="G193" s="238"/>
      <c r="H193" s="239"/>
      <c r="I193" s="239"/>
      <c r="J193" s="169"/>
      <c r="M193" s="170"/>
      <c r="N193" s="45"/>
      <c r="O193" s="45"/>
      <c r="P193" s="45"/>
      <c r="U193" s="46"/>
      <c r="V193" s="103"/>
      <c r="W193" s="103"/>
      <c r="X193" s="103"/>
      <c r="Y193" s="45"/>
    </row>
    <row r="194" spans="1:25" s="48" customFormat="1">
      <c r="A194" s="237"/>
      <c r="B194" s="238"/>
      <c r="C194" s="238"/>
      <c r="D194" s="238"/>
      <c r="E194" s="238"/>
      <c r="F194" s="238"/>
      <c r="G194" s="238"/>
      <c r="H194" s="239"/>
      <c r="I194" s="239"/>
      <c r="J194" s="169"/>
      <c r="M194" s="170"/>
      <c r="N194" s="45"/>
      <c r="O194" s="45"/>
      <c r="P194" s="45"/>
      <c r="U194" s="46"/>
      <c r="V194" s="103"/>
      <c r="W194" s="103"/>
      <c r="X194" s="103"/>
      <c r="Y194" s="45"/>
    </row>
    <row r="195" spans="1:25" s="48" customFormat="1">
      <c r="A195" s="237"/>
      <c r="B195" s="238"/>
      <c r="C195" s="238"/>
      <c r="D195" s="238"/>
      <c r="E195" s="238"/>
      <c r="F195" s="238"/>
      <c r="G195" s="238"/>
      <c r="H195" s="239"/>
      <c r="I195" s="239"/>
      <c r="J195" s="169"/>
      <c r="M195" s="170"/>
      <c r="N195" s="45"/>
      <c r="O195" s="45"/>
      <c r="P195" s="45"/>
      <c r="U195" s="46"/>
      <c r="V195" s="103"/>
      <c r="W195" s="103"/>
      <c r="X195" s="103"/>
      <c r="Y195" s="45"/>
    </row>
    <row r="196" spans="1:25" s="48" customFormat="1">
      <c r="A196" s="237"/>
      <c r="B196" s="238"/>
      <c r="C196" s="238"/>
      <c r="D196" s="238"/>
      <c r="E196" s="238"/>
      <c r="F196" s="238"/>
      <c r="G196" s="238"/>
      <c r="H196" s="239"/>
      <c r="I196" s="239"/>
      <c r="J196" s="169"/>
      <c r="M196" s="170"/>
      <c r="N196" s="45"/>
      <c r="O196" s="45"/>
      <c r="P196" s="45"/>
      <c r="U196" s="46"/>
      <c r="V196" s="103"/>
      <c r="W196" s="103"/>
      <c r="X196" s="103"/>
      <c r="Y196" s="45"/>
    </row>
    <row r="197" spans="1:25" s="48" customFormat="1">
      <c r="A197" s="237"/>
      <c r="B197" s="238"/>
      <c r="C197" s="238"/>
      <c r="D197" s="238"/>
      <c r="E197" s="238"/>
      <c r="F197" s="238"/>
      <c r="G197" s="238"/>
      <c r="H197" s="239"/>
      <c r="I197" s="239"/>
      <c r="J197" s="169"/>
      <c r="M197" s="170"/>
      <c r="N197" s="45"/>
      <c r="O197" s="45"/>
      <c r="P197" s="45"/>
      <c r="U197" s="46"/>
      <c r="V197" s="103"/>
      <c r="W197" s="103"/>
      <c r="X197" s="103"/>
      <c r="Y197" s="45"/>
    </row>
    <row r="198" spans="1:25" s="48" customFormat="1">
      <c r="A198" s="237"/>
      <c r="B198" s="238"/>
      <c r="C198" s="238"/>
      <c r="D198" s="238"/>
      <c r="E198" s="238"/>
      <c r="F198" s="238"/>
      <c r="G198" s="238"/>
      <c r="H198" s="239"/>
      <c r="I198" s="239"/>
      <c r="J198" s="169"/>
      <c r="M198" s="170"/>
      <c r="N198" s="45"/>
      <c r="O198" s="45"/>
      <c r="P198" s="45"/>
      <c r="U198" s="46"/>
      <c r="V198" s="103"/>
      <c r="W198" s="103"/>
      <c r="X198" s="103"/>
      <c r="Y198" s="45"/>
    </row>
    <row r="199" spans="1:25" s="48" customFormat="1">
      <c r="A199" s="237"/>
      <c r="B199" s="238"/>
      <c r="C199" s="238"/>
      <c r="D199" s="238"/>
      <c r="E199" s="238"/>
      <c r="F199" s="238"/>
      <c r="G199" s="238"/>
      <c r="H199" s="239"/>
      <c r="I199" s="239"/>
      <c r="J199" s="169"/>
      <c r="M199" s="170"/>
      <c r="N199" s="45"/>
      <c r="O199" s="45"/>
      <c r="P199" s="45"/>
      <c r="U199" s="46"/>
      <c r="V199" s="103"/>
      <c r="W199" s="103"/>
      <c r="X199" s="103"/>
      <c r="Y199" s="45"/>
    </row>
    <row r="200" spans="1:25" s="48" customFormat="1">
      <c r="A200" s="237"/>
      <c r="B200" s="238"/>
      <c r="C200" s="238"/>
      <c r="D200" s="238"/>
      <c r="E200" s="238"/>
      <c r="F200" s="238"/>
      <c r="G200" s="238"/>
      <c r="H200" s="239"/>
      <c r="I200" s="239"/>
      <c r="J200" s="169"/>
      <c r="M200" s="170"/>
      <c r="N200" s="45"/>
      <c r="O200" s="45"/>
      <c r="P200" s="45"/>
      <c r="U200" s="46"/>
      <c r="V200" s="103"/>
      <c r="W200" s="103"/>
      <c r="X200" s="103"/>
      <c r="Y200" s="45"/>
    </row>
    <row r="201" spans="1:25" s="48" customFormat="1">
      <c r="A201" s="237"/>
      <c r="B201" s="238"/>
      <c r="C201" s="238"/>
      <c r="D201" s="238"/>
      <c r="E201" s="238"/>
      <c r="F201" s="238"/>
      <c r="G201" s="238"/>
      <c r="H201" s="239"/>
      <c r="I201" s="239"/>
      <c r="J201" s="169"/>
      <c r="M201" s="170"/>
      <c r="N201" s="45"/>
      <c r="O201" s="45"/>
      <c r="P201" s="45"/>
      <c r="U201" s="46"/>
      <c r="V201" s="103"/>
      <c r="W201" s="103"/>
      <c r="X201" s="103"/>
      <c r="Y201" s="45"/>
    </row>
    <row r="202" spans="1:25" s="48" customFormat="1">
      <c r="A202" s="237"/>
      <c r="B202" s="238"/>
      <c r="C202" s="238"/>
      <c r="D202" s="238"/>
      <c r="E202" s="238"/>
      <c r="F202" s="238"/>
      <c r="G202" s="238"/>
      <c r="H202" s="239"/>
      <c r="I202" s="239"/>
      <c r="J202" s="169"/>
      <c r="M202" s="170"/>
      <c r="N202" s="45"/>
      <c r="O202" s="45"/>
      <c r="P202" s="45"/>
      <c r="U202" s="46"/>
      <c r="V202" s="103"/>
      <c r="W202" s="103"/>
      <c r="X202" s="103"/>
      <c r="Y202" s="45"/>
    </row>
    <row r="203" spans="1:25" s="48" customFormat="1">
      <c r="A203" s="237"/>
      <c r="B203" s="238"/>
      <c r="C203" s="238"/>
      <c r="D203" s="238"/>
      <c r="E203" s="238"/>
      <c r="F203" s="238"/>
      <c r="G203" s="238"/>
      <c r="H203" s="239"/>
      <c r="I203" s="239"/>
      <c r="J203" s="169"/>
      <c r="M203" s="170"/>
      <c r="N203" s="45"/>
      <c r="O203" s="45"/>
      <c r="P203" s="45"/>
      <c r="U203" s="46"/>
      <c r="V203" s="103"/>
      <c r="W203" s="103"/>
      <c r="X203" s="103"/>
      <c r="Y203" s="45"/>
    </row>
    <row r="204" spans="1:25" s="48" customFormat="1">
      <c r="A204" s="237"/>
      <c r="B204" s="238"/>
      <c r="C204" s="238"/>
      <c r="D204" s="238"/>
      <c r="E204" s="238"/>
      <c r="F204" s="238"/>
      <c r="G204" s="238"/>
      <c r="H204" s="239"/>
      <c r="I204" s="239"/>
      <c r="J204" s="169"/>
      <c r="M204" s="170"/>
      <c r="N204" s="45"/>
      <c r="O204" s="45"/>
      <c r="P204" s="45"/>
      <c r="U204" s="46"/>
      <c r="V204" s="103"/>
      <c r="W204" s="103"/>
      <c r="X204" s="103"/>
      <c r="Y204" s="45"/>
    </row>
    <row r="205" spans="1:25" s="48" customFormat="1">
      <c r="A205" s="237"/>
      <c r="B205" s="238"/>
      <c r="C205" s="238"/>
      <c r="D205" s="238"/>
      <c r="E205" s="238"/>
      <c r="F205" s="238"/>
      <c r="G205" s="238"/>
      <c r="H205" s="239"/>
      <c r="I205" s="239"/>
      <c r="J205" s="169"/>
      <c r="M205" s="170"/>
      <c r="N205" s="45"/>
      <c r="O205" s="45"/>
      <c r="P205" s="45"/>
      <c r="U205" s="46"/>
      <c r="V205" s="103"/>
      <c r="W205" s="103"/>
      <c r="X205" s="103"/>
      <c r="Y205" s="45"/>
    </row>
    <row r="206" spans="1:25" s="48" customFormat="1">
      <c r="A206" s="237"/>
      <c r="B206" s="238"/>
      <c r="C206" s="238"/>
      <c r="D206" s="238"/>
      <c r="E206" s="238"/>
      <c r="F206" s="238"/>
      <c r="G206" s="238"/>
      <c r="H206" s="239"/>
      <c r="I206" s="239"/>
      <c r="J206" s="169"/>
      <c r="M206" s="170"/>
      <c r="N206" s="45"/>
      <c r="O206" s="45"/>
      <c r="P206" s="45"/>
      <c r="U206" s="46"/>
      <c r="V206" s="103"/>
      <c r="W206" s="103"/>
      <c r="X206" s="103"/>
      <c r="Y206" s="45"/>
    </row>
    <row r="207" spans="1:25" s="48" customFormat="1">
      <c r="A207" s="237"/>
      <c r="B207" s="238"/>
      <c r="C207" s="238"/>
      <c r="D207" s="238"/>
      <c r="E207" s="238"/>
      <c r="F207" s="238"/>
      <c r="G207" s="238"/>
      <c r="H207" s="239"/>
      <c r="I207" s="239"/>
      <c r="J207" s="169"/>
      <c r="M207" s="170"/>
      <c r="N207" s="45"/>
      <c r="O207" s="45"/>
      <c r="P207" s="45"/>
      <c r="U207" s="46"/>
      <c r="V207" s="103"/>
      <c r="W207" s="103"/>
      <c r="X207" s="103"/>
      <c r="Y207" s="45"/>
    </row>
    <row r="208" spans="1:25" s="48" customFormat="1">
      <c r="A208" s="237"/>
      <c r="B208" s="238"/>
      <c r="C208" s="238"/>
      <c r="D208" s="238"/>
      <c r="E208" s="238"/>
      <c r="F208" s="238"/>
      <c r="G208" s="238"/>
      <c r="H208" s="239"/>
      <c r="I208" s="239"/>
      <c r="J208" s="169"/>
      <c r="M208" s="170"/>
      <c r="N208" s="45"/>
      <c r="O208" s="45"/>
      <c r="P208" s="45"/>
      <c r="U208" s="46"/>
      <c r="V208" s="103"/>
      <c r="W208" s="103"/>
      <c r="X208" s="103"/>
      <c r="Y208" s="45"/>
    </row>
    <row r="209" spans="1:25" s="48" customFormat="1">
      <c r="A209" s="237"/>
      <c r="B209" s="238"/>
      <c r="C209" s="238"/>
      <c r="D209" s="238"/>
      <c r="E209" s="238"/>
      <c r="F209" s="238"/>
      <c r="G209" s="238"/>
      <c r="H209" s="239"/>
      <c r="I209" s="239"/>
      <c r="J209" s="169"/>
      <c r="M209" s="170"/>
      <c r="N209" s="45"/>
      <c r="O209" s="45"/>
      <c r="P209" s="45"/>
      <c r="U209" s="46"/>
      <c r="V209" s="103"/>
      <c r="W209" s="103"/>
      <c r="X209" s="103"/>
      <c r="Y209" s="45"/>
    </row>
    <row r="210" spans="1:25" s="48" customFormat="1">
      <c r="A210" s="237"/>
      <c r="B210" s="238"/>
      <c r="C210" s="238"/>
      <c r="D210" s="238"/>
      <c r="E210" s="238"/>
      <c r="F210" s="238"/>
      <c r="G210" s="238"/>
      <c r="H210" s="239"/>
      <c r="I210" s="239"/>
      <c r="J210" s="169"/>
      <c r="M210" s="170"/>
      <c r="N210" s="45"/>
      <c r="O210" s="45"/>
      <c r="P210" s="45"/>
      <c r="U210" s="46"/>
      <c r="V210" s="103"/>
      <c r="W210" s="103"/>
      <c r="X210" s="103"/>
      <c r="Y210" s="45"/>
    </row>
    <row r="211" spans="1:25" s="48" customFormat="1">
      <c r="A211" s="237"/>
      <c r="B211" s="238"/>
      <c r="C211" s="238"/>
      <c r="D211" s="238"/>
      <c r="E211" s="238"/>
      <c r="F211" s="238"/>
      <c r="G211" s="238"/>
      <c r="H211" s="239"/>
      <c r="I211" s="239"/>
      <c r="J211" s="169"/>
      <c r="M211" s="170"/>
      <c r="N211" s="45"/>
      <c r="O211" s="45"/>
      <c r="P211" s="45"/>
      <c r="U211" s="46"/>
      <c r="V211" s="103"/>
      <c r="W211" s="103"/>
      <c r="X211" s="103"/>
      <c r="Y211" s="45"/>
    </row>
    <row r="212" spans="1:25" s="48" customFormat="1">
      <c r="A212" s="237"/>
      <c r="B212" s="238"/>
      <c r="C212" s="238"/>
      <c r="D212" s="238"/>
      <c r="E212" s="238"/>
      <c r="F212" s="238"/>
      <c r="G212" s="238"/>
      <c r="H212" s="239"/>
      <c r="I212" s="239"/>
      <c r="J212" s="169"/>
      <c r="M212" s="170"/>
      <c r="N212" s="45"/>
      <c r="O212" s="45"/>
      <c r="P212" s="45"/>
      <c r="U212" s="46"/>
      <c r="V212" s="103"/>
      <c r="W212" s="103"/>
      <c r="X212" s="103"/>
      <c r="Y212" s="45"/>
    </row>
    <row r="213" spans="1:25" s="48" customFormat="1">
      <c r="A213" s="237"/>
      <c r="B213" s="238"/>
      <c r="C213" s="238"/>
      <c r="D213" s="238"/>
      <c r="E213" s="238"/>
      <c r="F213" s="238"/>
      <c r="G213" s="238"/>
      <c r="H213" s="239"/>
      <c r="I213" s="239"/>
      <c r="J213" s="169"/>
      <c r="M213" s="170"/>
      <c r="N213" s="45"/>
      <c r="O213" s="45"/>
      <c r="P213" s="45"/>
      <c r="U213" s="46"/>
      <c r="V213" s="103"/>
      <c r="W213" s="103"/>
      <c r="X213" s="103"/>
      <c r="Y213" s="45"/>
    </row>
    <row r="214" spans="1:25" s="48" customFormat="1">
      <c r="A214" s="237"/>
      <c r="B214" s="238"/>
      <c r="C214" s="238"/>
      <c r="D214" s="238"/>
      <c r="E214" s="238"/>
      <c r="F214" s="238"/>
      <c r="G214" s="238"/>
      <c r="H214" s="239"/>
      <c r="I214" s="239"/>
      <c r="J214" s="169"/>
      <c r="M214" s="170"/>
      <c r="N214" s="45"/>
      <c r="O214" s="45"/>
      <c r="P214" s="45"/>
      <c r="U214" s="46"/>
      <c r="V214" s="103"/>
      <c r="W214" s="103"/>
      <c r="X214" s="103"/>
      <c r="Y214" s="45"/>
    </row>
    <row r="215" spans="1:25" s="48" customFormat="1">
      <c r="A215" s="237"/>
      <c r="B215" s="238"/>
      <c r="C215" s="238"/>
      <c r="D215" s="238"/>
      <c r="E215" s="238"/>
      <c r="F215" s="238"/>
      <c r="G215" s="238"/>
      <c r="H215" s="239"/>
      <c r="I215" s="239"/>
      <c r="J215" s="169"/>
      <c r="M215" s="170"/>
      <c r="N215" s="45"/>
      <c r="O215" s="45"/>
      <c r="P215" s="45"/>
      <c r="U215" s="46"/>
      <c r="V215" s="103"/>
      <c r="W215" s="103"/>
      <c r="X215" s="103"/>
      <c r="Y215" s="45"/>
    </row>
    <row r="216" spans="1:25" s="48" customFormat="1">
      <c r="A216" s="237"/>
      <c r="B216" s="238"/>
      <c r="C216" s="238"/>
      <c r="D216" s="238"/>
      <c r="E216" s="238"/>
      <c r="F216" s="238"/>
      <c r="G216" s="238"/>
      <c r="H216" s="239"/>
      <c r="I216" s="239"/>
      <c r="J216" s="169"/>
      <c r="M216" s="170"/>
      <c r="N216" s="45"/>
      <c r="O216" s="45"/>
      <c r="P216" s="45"/>
      <c r="U216" s="46"/>
      <c r="V216" s="103"/>
      <c r="W216" s="103"/>
      <c r="X216" s="103"/>
      <c r="Y216" s="45"/>
    </row>
    <row r="217" spans="1:25" s="48" customFormat="1">
      <c r="A217" s="237"/>
      <c r="B217" s="238"/>
      <c r="C217" s="238"/>
      <c r="D217" s="238"/>
      <c r="E217" s="238"/>
      <c r="F217" s="238"/>
      <c r="G217" s="238"/>
      <c r="H217" s="239"/>
      <c r="I217" s="239"/>
      <c r="J217" s="169"/>
      <c r="M217" s="170"/>
      <c r="N217" s="45"/>
      <c r="O217" s="45"/>
      <c r="P217" s="45"/>
      <c r="U217" s="46"/>
      <c r="V217" s="103"/>
      <c r="W217" s="103"/>
      <c r="X217" s="103"/>
      <c r="Y217" s="45"/>
    </row>
    <row r="218" spans="1:25" s="48" customFormat="1">
      <c r="A218" s="237"/>
      <c r="B218" s="238"/>
      <c r="C218" s="238"/>
      <c r="D218" s="238"/>
      <c r="E218" s="238"/>
      <c r="F218" s="238"/>
      <c r="G218" s="238"/>
      <c r="H218" s="239"/>
      <c r="I218" s="239"/>
      <c r="J218" s="169"/>
      <c r="M218" s="170"/>
      <c r="N218" s="45"/>
      <c r="O218" s="45"/>
      <c r="P218" s="45"/>
      <c r="U218" s="46"/>
      <c r="V218" s="103"/>
      <c r="W218" s="103"/>
      <c r="X218" s="103"/>
      <c r="Y218" s="45"/>
    </row>
    <row r="219" spans="1:25" s="48" customFormat="1">
      <c r="A219" s="237"/>
      <c r="B219" s="238"/>
      <c r="C219" s="238"/>
      <c r="D219" s="238"/>
      <c r="E219" s="238"/>
      <c r="F219" s="238"/>
      <c r="G219" s="238"/>
      <c r="H219" s="239"/>
      <c r="I219" s="239"/>
      <c r="J219" s="169"/>
      <c r="M219" s="170"/>
      <c r="N219" s="45"/>
      <c r="O219" s="45"/>
      <c r="P219" s="45"/>
      <c r="U219" s="46"/>
      <c r="V219" s="103"/>
      <c r="W219" s="103"/>
      <c r="X219" s="103"/>
      <c r="Y219" s="45"/>
    </row>
    <row r="220" spans="1:25" s="48" customFormat="1">
      <c r="A220" s="237"/>
      <c r="B220" s="238"/>
      <c r="C220" s="238"/>
      <c r="D220" s="238"/>
      <c r="E220" s="238"/>
      <c r="F220" s="238"/>
      <c r="G220" s="238"/>
      <c r="H220" s="239"/>
      <c r="I220" s="239"/>
      <c r="J220" s="169"/>
      <c r="M220" s="170"/>
      <c r="N220" s="45"/>
      <c r="O220" s="45"/>
      <c r="P220" s="45"/>
      <c r="U220" s="46"/>
      <c r="V220" s="103"/>
      <c r="W220" s="103"/>
      <c r="X220" s="103"/>
      <c r="Y220" s="45"/>
    </row>
    <row r="221" spans="1:25" s="48" customFormat="1">
      <c r="A221" s="237"/>
      <c r="B221" s="238"/>
      <c r="C221" s="238"/>
      <c r="D221" s="238"/>
      <c r="E221" s="238"/>
      <c r="F221" s="238"/>
      <c r="G221" s="238"/>
      <c r="H221" s="239"/>
      <c r="I221" s="239"/>
      <c r="J221" s="169"/>
      <c r="M221" s="170"/>
      <c r="N221" s="45"/>
      <c r="O221" s="45"/>
      <c r="P221" s="45"/>
      <c r="U221" s="46"/>
      <c r="V221" s="103"/>
      <c r="W221" s="103"/>
      <c r="X221" s="103"/>
      <c r="Y221" s="45"/>
    </row>
    <row r="222" spans="1:25" s="48" customFormat="1">
      <c r="A222" s="237"/>
      <c r="B222" s="238"/>
      <c r="C222" s="238"/>
      <c r="D222" s="238"/>
      <c r="E222" s="238"/>
      <c r="F222" s="238"/>
      <c r="G222" s="238"/>
      <c r="H222" s="239"/>
      <c r="I222" s="239"/>
      <c r="J222" s="169"/>
      <c r="M222" s="170"/>
      <c r="N222" s="45"/>
      <c r="O222" s="45"/>
      <c r="P222" s="45"/>
      <c r="U222" s="46"/>
      <c r="V222" s="103"/>
      <c r="W222" s="103"/>
      <c r="X222" s="103"/>
      <c r="Y222" s="45"/>
    </row>
    <row r="223" spans="1:25" s="48" customFormat="1">
      <c r="A223" s="237"/>
      <c r="B223" s="238"/>
      <c r="C223" s="238"/>
      <c r="D223" s="238"/>
      <c r="E223" s="238"/>
      <c r="F223" s="238"/>
      <c r="G223" s="238"/>
      <c r="H223" s="239"/>
      <c r="I223" s="239"/>
      <c r="J223" s="169"/>
      <c r="M223" s="170"/>
      <c r="N223" s="45"/>
      <c r="O223" s="45"/>
      <c r="P223" s="45"/>
      <c r="U223" s="46"/>
      <c r="V223" s="103"/>
      <c r="W223" s="103"/>
      <c r="X223" s="103"/>
      <c r="Y223" s="45"/>
    </row>
    <row r="224" spans="1:25" s="48" customFormat="1">
      <c r="A224" s="237"/>
      <c r="B224" s="238"/>
      <c r="C224" s="238"/>
      <c r="D224" s="238"/>
      <c r="E224" s="238"/>
      <c r="F224" s="238"/>
      <c r="G224" s="238"/>
      <c r="H224" s="239"/>
      <c r="I224" s="239"/>
      <c r="J224" s="169"/>
      <c r="M224" s="170"/>
      <c r="N224" s="45"/>
      <c r="O224" s="45"/>
      <c r="P224" s="45"/>
      <c r="U224" s="46"/>
      <c r="V224" s="103"/>
      <c r="W224" s="103"/>
      <c r="X224" s="103"/>
      <c r="Y224" s="45"/>
    </row>
    <row r="225" spans="1:25" s="48" customFormat="1">
      <c r="A225" s="237"/>
      <c r="B225" s="238"/>
      <c r="C225" s="238"/>
      <c r="D225" s="238"/>
      <c r="E225" s="238"/>
      <c r="F225" s="238"/>
      <c r="G225" s="238"/>
      <c r="H225" s="239"/>
      <c r="I225" s="239"/>
      <c r="J225" s="169"/>
      <c r="M225" s="170"/>
      <c r="N225" s="45"/>
      <c r="O225" s="45"/>
      <c r="P225" s="45"/>
      <c r="U225" s="46"/>
      <c r="V225" s="103"/>
      <c r="W225" s="103"/>
      <c r="X225" s="103"/>
      <c r="Y225" s="45"/>
    </row>
    <row r="226" spans="1:25" s="48" customFormat="1">
      <c r="A226" s="237"/>
      <c r="B226" s="238"/>
      <c r="C226" s="238"/>
      <c r="D226" s="238"/>
      <c r="E226" s="238"/>
      <c r="F226" s="238"/>
      <c r="G226" s="238"/>
      <c r="H226" s="239"/>
      <c r="I226" s="239"/>
      <c r="J226" s="169"/>
      <c r="M226" s="170"/>
      <c r="N226" s="45"/>
      <c r="O226" s="45"/>
      <c r="P226" s="45"/>
      <c r="U226" s="46"/>
      <c r="V226" s="103"/>
      <c r="W226" s="103"/>
      <c r="X226" s="103"/>
      <c r="Y226" s="45"/>
    </row>
    <row r="227" spans="1:25" s="48" customFormat="1">
      <c r="A227" s="237"/>
      <c r="B227" s="238"/>
      <c r="C227" s="238"/>
      <c r="D227" s="238"/>
      <c r="E227" s="238"/>
      <c r="F227" s="238"/>
      <c r="G227" s="238"/>
      <c r="H227" s="239"/>
      <c r="I227" s="239"/>
      <c r="J227" s="169"/>
      <c r="M227" s="170"/>
      <c r="N227" s="45"/>
      <c r="O227" s="45"/>
      <c r="P227" s="45"/>
      <c r="U227" s="46"/>
      <c r="V227" s="103"/>
      <c r="W227" s="103"/>
      <c r="X227" s="103"/>
      <c r="Y227" s="45"/>
    </row>
    <row r="228" spans="1:25" s="48" customFormat="1">
      <c r="A228" s="237"/>
      <c r="B228" s="238"/>
      <c r="C228" s="238"/>
      <c r="D228" s="238"/>
      <c r="E228" s="238"/>
      <c r="F228" s="238"/>
      <c r="G228" s="238"/>
      <c r="H228" s="239"/>
      <c r="I228" s="239"/>
      <c r="J228" s="169"/>
      <c r="M228" s="170"/>
      <c r="N228" s="45"/>
      <c r="O228" s="45"/>
      <c r="P228" s="45"/>
      <c r="U228" s="46"/>
      <c r="V228" s="103"/>
      <c r="W228" s="103"/>
      <c r="X228" s="103"/>
      <c r="Y228" s="45"/>
    </row>
    <row r="229" spans="1:25" s="48" customFormat="1">
      <c r="A229" s="237"/>
      <c r="B229" s="238"/>
      <c r="C229" s="238"/>
      <c r="D229" s="238"/>
      <c r="E229" s="238"/>
      <c r="F229" s="238"/>
      <c r="G229" s="238"/>
      <c r="H229" s="239"/>
      <c r="I229" s="239"/>
      <c r="J229" s="169"/>
      <c r="M229" s="170"/>
      <c r="N229" s="45"/>
      <c r="O229" s="45"/>
      <c r="P229" s="45"/>
      <c r="U229" s="46"/>
      <c r="V229" s="103"/>
      <c r="W229" s="103"/>
      <c r="X229" s="103"/>
      <c r="Y229" s="45"/>
    </row>
    <row r="230" spans="1:25" s="48" customFormat="1">
      <c r="A230" s="237"/>
      <c r="B230" s="238"/>
      <c r="C230" s="238"/>
      <c r="D230" s="238"/>
      <c r="E230" s="238"/>
      <c r="F230" s="238"/>
      <c r="G230" s="238"/>
      <c r="H230" s="239"/>
      <c r="I230" s="239"/>
      <c r="J230" s="169"/>
      <c r="M230" s="170"/>
      <c r="N230" s="45"/>
      <c r="O230" s="45"/>
      <c r="P230" s="45"/>
      <c r="U230" s="46"/>
      <c r="V230" s="103"/>
      <c r="W230" s="103"/>
      <c r="X230" s="103"/>
      <c r="Y230" s="45"/>
    </row>
    <row r="231" spans="1:25" s="48" customFormat="1">
      <c r="A231" s="237"/>
      <c r="B231" s="238"/>
      <c r="C231" s="238"/>
      <c r="D231" s="238"/>
      <c r="E231" s="238"/>
      <c r="F231" s="238"/>
      <c r="G231" s="238"/>
      <c r="H231" s="239"/>
      <c r="I231" s="239"/>
      <c r="J231" s="169"/>
      <c r="M231" s="170"/>
      <c r="N231" s="45"/>
      <c r="O231" s="45"/>
      <c r="P231" s="45"/>
      <c r="U231" s="46"/>
      <c r="V231" s="103"/>
      <c r="W231" s="103"/>
      <c r="X231" s="103"/>
      <c r="Y231" s="45"/>
    </row>
    <row r="232" spans="1:25" s="48" customFormat="1">
      <c r="A232" s="237"/>
      <c r="B232" s="238"/>
      <c r="C232" s="238"/>
      <c r="D232" s="238"/>
      <c r="E232" s="238"/>
      <c r="F232" s="238"/>
      <c r="G232" s="238"/>
      <c r="H232" s="239"/>
      <c r="I232" s="239"/>
      <c r="J232" s="169"/>
      <c r="M232" s="170"/>
      <c r="N232" s="45"/>
      <c r="O232" s="45"/>
      <c r="P232" s="45"/>
      <c r="U232" s="46"/>
      <c r="V232" s="103"/>
      <c r="W232" s="103"/>
      <c r="X232" s="103"/>
      <c r="Y232" s="45"/>
    </row>
    <row r="233" spans="1:25" s="48" customFormat="1">
      <c r="A233" s="237"/>
      <c r="B233" s="238"/>
      <c r="C233" s="238"/>
      <c r="D233" s="238"/>
      <c r="E233" s="238"/>
      <c r="F233" s="238"/>
      <c r="G233" s="238"/>
      <c r="H233" s="239"/>
      <c r="I233" s="239"/>
      <c r="J233" s="169"/>
      <c r="M233" s="170"/>
      <c r="N233" s="45"/>
      <c r="O233" s="45"/>
      <c r="P233" s="45"/>
      <c r="U233" s="46"/>
      <c r="V233" s="103"/>
      <c r="W233" s="103"/>
      <c r="X233" s="103"/>
      <c r="Y233" s="45"/>
    </row>
    <row r="234" spans="1:25" s="48" customFormat="1">
      <c r="A234" s="237"/>
      <c r="B234" s="238"/>
      <c r="C234" s="238"/>
      <c r="D234" s="238"/>
      <c r="E234" s="238"/>
      <c r="F234" s="238"/>
      <c r="G234" s="238"/>
      <c r="H234" s="239"/>
      <c r="I234" s="239"/>
      <c r="J234" s="169"/>
      <c r="M234" s="170"/>
      <c r="N234" s="45"/>
      <c r="O234" s="45"/>
      <c r="P234" s="45"/>
      <c r="U234" s="46"/>
      <c r="V234" s="103"/>
      <c r="W234" s="103"/>
      <c r="X234" s="103"/>
      <c r="Y234" s="45"/>
    </row>
    <row r="235" spans="1:25" s="48" customFormat="1">
      <c r="A235" s="237"/>
      <c r="B235" s="238"/>
      <c r="C235" s="238"/>
      <c r="D235" s="238"/>
      <c r="E235" s="238"/>
      <c r="F235" s="238"/>
      <c r="G235" s="238"/>
      <c r="H235" s="239"/>
      <c r="I235" s="239"/>
      <c r="J235" s="169"/>
      <c r="M235" s="170"/>
      <c r="N235" s="45"/>
      <c r="O235" s="45"/>
      <c r="P235" s="45"/>
      <c r="U235" s="46"/>
      <c r="V235" s="103"/>
      <c r="W235" s="103"/>
      <c r="X235" s="103"/>
      <c r="Y235" s="45"/>
    </row>
    <row r="236" spans="1:25" s="48" customFormat="1">
      <c r="A236" s="237"/>
      <c r="B236" s="238"/>
      <c r="C236" s="238"/>
      <c r="D236" s="238"/>
      <c r="E236" s="238"/>
      <c r="F236" s="238"/>
      <c r="G236" s="238"/>
      <c r="H236" s="239"/>
      <c r="I236" s="239"/>
      <c r="J236" s="169"/>
      <c r="M236" s="170"/>
      <c r="N236" s="45"/>
      <c r="O236" s="45"/>
      <c r="P236" s="45"/>
      <c r="U236" s="46"/>
      <c r="V236" s="103"/>
      <c r="W236" s="103"/>
      <c r="X236" s="103"/>
      <c r="Y236" s="45"/>
    </row>
    <row r="237" spans="1:25" s="48" customFormat="1">
      <c r="A237" s="237"/>
      <c r="B237" s="238"/>
      <c r="C237" s="238"/>
      <c r="D237" s="238"/>
      <c r="E237" s="238"/>
      <c r="F237" s="238"/>
      <c r="G237" s="238"/>
      <c r="H237" s="239"/>
      <c r="I237" s="239"/>
      <c r="J237" s="169"/>
      <c r="M237" s="170"/>
      <c r="N237" s="45"/>
      <c r="O237" s="45"/>
      <c r="P237" s="45"/>
      <c r="U237" s="46"/>
      <c r="V237" s="103"/>
      <c r="W237" s="103"/>
      <c r="X237" s="103"/>
      <c r="Y237" s="45"/>
    </row>
    <row r="238" spans="1:25" s="48" customFormat="1">
      <c r="A238" s="237"/>
      <c r="B238" s="238"/>
      <c r="C238" s="238"/>
      <c r="D238" s="238"/>
      <c r="E238" s="238"/>
      <c r="F238" s="238"/>
      <c r="G238" s="238"/>
      <c r="H238" s="239"/>
      <c r="I238" s="239"/>
      <c r="J238" s="169"/>
      <c r="M238" s="170"/>
      <c r="N238" s="45"/>
      <c r="O238" s="45"/>
      <c r="P238" s="45"/>
      <c r="U238" s="46"/>
      <c r="V238" s="103"/>
      <c r="W238" s="103"/>
      <c r="X238" s="103"/>
      <c r="Y238" s="45"/>
    </row>
    <row r="239" spans="1:25" s="48" customFormat="1">
      <c r="A239" s="237"/>
      <c r="B239" s="238"/>
      <c r="C239" s="238"/>
      <c r="D239" s="238"/>
      <c r="E239" s="238"/>
      <c r="F239" s="238"/>
      <c r="G239" s="238"/>
      <c r="H239" s="239"/>
      <c r="I239" s="239"/>
      <c r="J239" s="169"/>
      <c r="M239" s="170"/>
      <c r="N239" s="45"/>
      <c r="O239" s="45"/>
      <c r="P239" s="45"/>
      <c r="U239" s="46"/>
      <c r="V239" s="103"/>
      <c r="W239" s="103"/>
      <c r="X239" s="103"/>
      <c r="Y239" s="45"/>
    </row>
    <row r="240" spans="1:25" s="48" customFormat="1">
      <c r="A240" s="237"/>
      <c r="B240" s="238"/>
      <c r="C240" s="238"/>
      <c r="D240" s="238"/>
      <c r="E240" s="238"/>
      <c r="F240" s="238"/>
      <c r="G240" s="238"/>
      <c r="H240" s="239"/>
      <c r="I240" s="239"/>
      <c r="J240" s="169"/>
      <c r="M240" s="170"/>
      <c r="N240" s="45"/>
      <c r="O240" s="45"/>
      <c r="P240" s="45"/>
      <c r="U240" s="46"/>
      <c r="V240" s="103"/>
      <c r="W240" s="103"/>
      <c r="X240" s="103"/>
      <c r="Y240" s="45"/>
    </row>
    <row r="241" spans="1:25" s="48" customFormat="1">
      <c r="A241" s="237"/>
      <c r="B241" s="238"/>
      <c r="C241" s="238"/>
      <c r="D241" s="238"/>
      <c r="E241" s="238"/>
      <c r="F241" s="238"/>
      <c r="G241" s="238"/>
      <c r="H241" s="239"/>
      <c r="I241" s="239"/>
      <c r="J241" s="169"/>
      <c r="M241" s="170"/>
      <c r="N241" s="45"/>
      <c r="O241" s="45"/>
      <c r="P241" s="45"/>
      <c r="U241" s="46"/>
      <c r="V241" s="103"/>
      <c r="W241" s="103"/>
      <c r="X241" s="103"/>
      <c r="Y241" s="45"/>
    </row>
    <row r="242" spans="1:25" s="48" customFormat="1">
      <c r="A242" s="237"/>
      <c r="B242" s="238"/>
      <c r="C242" s="238"/>
      <c r="D242" s="238"/>
      <c r="E242" s="238"/>
      <c r="F242" s="238"/>
      <c r="G242" s="238"/>
      <c r="H242" s="239"/>
      <c r="I242" s="239"/>
      <c r="J242" s="169"/>
      <c r="M242" s="170"/>
      <c r="N242" s="45"/>
      <c r="O242" s="45"/>
      <c r="P242" s="45"/>
      <c r="U242" s="46"/>
      <c r="V242" s="103"/>
      <c r="W242" s="103"/>
      <c r="X242" s="103"/>
      <c r="Y242" s="45"/>
    </row>
    <row r="243" spans="1:25" s="48" customFormat="1">
      <c r="A243" s="237"/>
      <c r="B243" s="238"/>
      <c r="C243" s="238"/>
      <c r="D243" s="238"/>
      <c r="E243" s="238"/>
      <c r="F243" s="238"/>
      <c r="G243" s="238"/>
      <c r="H243" s="239"/>
      <c r="I243" s="239"/>
      <c r="J243" s="169"/>
      <c r="M243" s="170"/>
      <c r="N243" s="45"/>
      <c r="O243" s="45"/>
      <c r="P243" s="45"/>
      <c r="U243" s="46"/>
      <c r="V243" s="103"/>
      <c r="W243" s="103"/>
      <c r="X243" s="103"/>
      <c r="Y243" s="45"/>
    </row>
    <row r="244" spans="1:25" s="48" customFormat="1">
      <c r="A244" s="237"/>
      <c r="B244" s="238"/>
      <c r="C244" s="238"/>
      <c r="D244" s="238"/>
      <c r="E244" s="238"/>
      <c r="F244" s="238"/>
      <c r="G244" s="238"/>
      <c r="H244" s="239"/>
      <c r="I244" s="239"/>
      <c r="J244" s="169"/>
      <c r="M244" s="170"/>
      <c r="N244" s="45"/>
      <c r="O244" s="45"/>
      <c r="P244" s="45"/>
      <c r="U244" s="46"/>
      <c r="V244" s="103"/>
      <c r="W244" s="103"/>
      <c r="X244" s="103"/>
      <c r="Y244" s="45"/>
    </row>
    <row r="245" spans="1:25" s="48" customFormat="1">
      <c r="A245" s="237"/>
      <c r="B245" s="238"/>
      <c r="C245" s="238"/>
      <c r="D245" s="238"/>
      <c r="E245" s="238"/>
      <c r="F245" s="238"/>
      <c r="G245" s="238"/>
      <c r="H245" s="239"/>
      <c r="I245" s="239"/>
      <c r="J245" s="169"/>
      <c r="M245" s="170"/>
      <c r="N245" s="45"/>
      <c r="O245" s="45"/>
      <c r="P245" s="45"/>
      <c r="U245" s="46"/>
      <c r="V245" s="103"/>
      <c r="W245" s="103"/>
      <c r="X245" s="103"/>
      <c r="Y245" s="45"/>
    </row>
    <row r="246" spans="1:25" s="48" customFormat="1">
      <c r="A246" s="237"/>
      <c r="B246" s="238"/>
      <c r="C246" s="238"/>
      <c r="D246" s="238"/>
      <c r="E246" s="238"/>
      <c r="F246" s="238"/>
      <c r="G246" s="238"/>
      <c r="H246" s="239"/>
      <c r="I246" s="239"/>
      <c r="J246" s="169"/>
      <c r="M246" s="170"/>
      <c r="N246" s="45"/>
      <c r="O246" s="45"/>
      <c r="P246" s="45"/>
      <c r="U246" s="46"/>
      <c r="V246" s="103"/>
      <c r="W246" s="103"/>
      <c r="X246" s="103"/>
      <c r="Y246" s="45"/>
    </row>
    <row r="247" spans="1:25" s="48" customFormat="1">
      <c r="A247" s="237"/>
      <c r="B247" s="238"/>
      <c r="C247" s="238"/>
      <c r="D247" s="238"/>
      <c r="E247" s="238"/>
      <c r="F247" s="238"/>
      <c r="G247" s="238"/>
      <c r="H247" s="239"/>
      <c r="I247" s="239"/>
      <c r="J247" s="169"/>
      <c r="M247" s="170"/>
      <c r="N247" s="45"/>
      <c r="O247" s="45"/>
      <c r="P247" s="45"/>
      <c r="U247" s="46"/>
      <c r="V247" s="103"/>
      <c r="W247" s="103"/>
      <c r="X247" s="103"/>
      <c r="Y247" s="45"/>
    </row>
    <row r="248" spans="1:25" s="48" customFormat="1">
      <c r="A248" s="237"/>
      <c r="B248" s="238"/>
      <c r="C248" s="238"/>
      <c r="D248" s="238"/>
      <c r="E248" s="238"/>
      <c r="F248" s="238"/>
      <c r="G248" s="238"/>
      <c r="H248" s="239"/>
      <c r="I248" s="239"/>
      <c r="J248" s="169"/>
      <c r="M248" s="170"/>
      <c r="N248" s="45"/>
      <c r="O248" s="45"/>
      <c r="P248" s="45"/>
      <c r="U248" s="46"/>
      <c r="V248" s="103"/>
      <c r="W248" s="103"/>
      <c r="X248" s="103"/>
      <c r="Y248" s="45"/>
    </row>
    <row r="249" spans="1:25" s="48" customFormat="1">
      <c r="A249" s="237"/>
      <c r="B249" s="238"/>
      <c r="C249" s="238"/>
      <c r="D249" s="238"/>
      <c r="E249" s="238"/>
      <c r="F249" s="238"/>
      <c r="G249" s="238"/>
      <c r="H249" s="239"/>
      <c r="I249" s="239"/>
      <c r="J249" s="169"/>
      <c r="M249" s="170"/>
      <c r="N249" s="45"/>
      <c r="O249" s="45"/>
      <c r="P249" s="45"/>
      <c r="U249" s="46"/>
      <c r="V249" s="103"/>
      <c r="W249" s="103"/>
      <c r="X249" s="103"/>
      <c r="Y249" s="45"/>
    </row>
    <row r="250" spans="1:25" s="48" customFormat="1">
      <c r="A250" s="237"/>
      <c r="B250" s="238"/>
      <c r="C250" s="238"/>
      <c r="D250" s="238"/>
      <c r="E250" s="238"/>
      <c r="F250" s="238"/>
      <c r="G250" s="238"/>
      <c r="H250" s="239"/>
      <c r="I250" s="239"/>
      <c r="J250" s="169"/>
      <c r="M250" s="170"/>
      <c r="N250" s="45"/>
      <c r="O250" s="45"/>
      <c r="P250" s="45"/>
      <c r="U250" s="46"/>
      <c r="V250" s="103"/>
      <c r="W250" s="103"/>
      <c r="X250" s="103"/>
      <c r="Y250" s="45"/>
    </row>
    <row r="251" spans="1:25" s="48" customFormat="1">
      <c r="A251" s="237"/>
      <c r="B251" s="238"/>
      <c r="C251" s="238"/>
      <c r="D251" s="238"/>
      <c r="E251" s="238"/>
      <c r="F251" s="238"/>
      <c r="G251" s="238"/>
      <c r="H251" s="239"/>
      <c r="I251" s="239"/>
      <c r="J251" s="169"/>
      <c r="M251" s="170"/>
      <c r="N251" s="45"/>
      <c r="O251" s="45"/>
      <c r="P251" s="45"/>
      <c r="U251" s="46"/>
      <c r="V251" s="103"/>
      <c r="W251" s="103"/>
      <c r="X251" s="103"/>
      <c r="Y251" s="45"/>
    </row>
    <row r="252" spans="1:25" s="48" customFormat="1">
      <c r="A252" s="237"/>
      <c r="B252" s="238"/>
      <c r="C252" s="238"/>
      <c r="D252" s="238"/>
      <c r="E252" s="238"/>
      <c r="F252" s="238"/>
      <c r="G252" s="238"/>
      <c r="H252" s="239"/>
      <c r="I252" s="239"/>
      <c r="J252" s="169"/>
      <c r="M252" s="170"/>
      <c r="N252" s="45"/>
      <c r="O252" s="45"/>
      <c r="P252" s="45"/>
      <c r="U252" s="46"/>
      <c r="V252" s="103"/>
      <c r="W252" s="103"/>
      <c r="X252" s="103"/>
      <c r="Y252" s="45"/>
    </row>
    <row r="253" spans="1:25" s="48" customFormat="1">
      <c r="A253" s="237"/>
      <c r="B253" s="238"/>
      <c r="C253" s="238"/>
      <c r="D253" s="238"/>
      <c r="E253" s="238"/>
      <c r="F253" s="238"/>
      <c r="G253" s="238"/>
      <c r="H253" s="239"/>
      <c r="I253" s="239"/>
      <c r="J253" s="169"/>
      <c r="M253" s="170"/>
      <c r="N253" s="45"/>
      <c r="O253" s="45"/>
      <c r="P253" s="45"/>
      <c r="U253" s="46"/>
      <c r="V253" s="103"/>
      <c r="W253" s="103"/>
      <c r="X253" s="103"/>
      <c r="Y253" s="45"/>
    </row>
    <row r="254" spans="1:25" s="48" customFormat="1">
      <c r="A254" s="237"/>
      <c r="B254" s="238"/>
      <c r="C254" s="238"/>
      <c r="D254" s="238"/>
      <c r="E254" s="238"/>
      <c r="F254" s="238"/>
      <c r="G254" s="238"/>
      <c r="H254" s="239"/>
      <c r="I254" s="239"/>
      <c r="J254" s="169"/>
      <c r="M254" s="170"/>
      <c r="N254" s="45"/>
      <c r="O254" s="45"/>
      <c r="P254" s="45"/>
      <c r="U254" s="46"/>
      <c r="V254" s="103"/>
      <c r="W254" s="103"/>
      <c r="X254" s="103"/>
      <c r="Y254" s="45"/>
    </row>
    <row r="255" spans="1:25" s="48" customFormat="1">
      <c r="A255" s="237"/>
      <c r="B255" s="238"/>
      <c r="C255" s="238"/>
      <c r="D255" s="238"/>
      <c r="E255" s="238"/>
      <c r="F255" s="238"/>
      <c r="G255" s="238"/>
      <c r="H255" s="239"/>
      <c r="I255" s="239"/>
      <c r="J255" s="169"/>
      <c r="M255" s="170"/>
      <c r="N255" s="45"/>
      <c r="O255" s="45"/>
      <c r="P255" s="45"/>
      <c r="U255" s="46"/>
      <c r="V255" s="103"/>
      <c r="W255" s="103"/>
      <c r="X255" s="103"/>
      <c r="Y255" s="45"/>
    </row>
    <row r="256" spans="1:25" s="48" customFormat="1">
      <c r="A256" s="237"/>
      <c r="B256" s="238"/>
      <c r="C256" s="238"/>
      <c r="D256" s="238"/>
      <c r="E256" s="238"/>
      <c r="F256" s="238"/>
      <c r="G256" s="238"/>
      <c r="H256" s="239"/>
      <c r="I256" s="239"/>
      <c r="J256" s="169"/>
      <c r="M256" s="170"/>
      <c r="N256" s="45"/>
      <c r="O256" s="45"/>
      <c r="P256" s="45"/>
      <c r="U256" s="46"/>
      <c r="V256" s="103"/>
      <c r="W256" s="103"/>
      <c r="X256" s="103"/>
      <c r="Y256" s="45"/>
    </row>
    <row r="257" spans="1:25" s="48" customFormat="1">
      <c r="A257" s="237"/>
      <c r="B257" s="238"/>
      <c r="C257" s="238"/>
      <c r="D257" s="238"/>
      <c r="E257" s="238"/>
      <c r="F257" s="238"/>
      <c r="G257" s="238"/>
      <c r="H257" s="239"/>
      <c r="I257" s="239"/>
      <c r="J257" s="169"/>
      <c r="M257" s="170"/>
      <c r="N257" s="45"/>
      <c r="O257" s="45"/>
      <c r="P257" s="45"/>
      <c r="U257" s="46"/>
      <c r="V257" s="103"/>
      <c r="W257" s="103"/>
      <c r="X257" s="103"/>
      <c r="Y257" s="45"/>
    </row>
    <row r="258" spans="1:25" s="48" customFormat="1">
      <c r="A258" s="237"/>
      <c r="B258" s="238"/>
      <c r="C258" s="238"/>
      <c r="D258" s="238"/>
      <c r="E258" s="238"/>
      <c r="F258" s="238"/>
      <c r="G258" s="238"/>
      <c r="H258" s="239"/>
      <c r="I258" s="239"/>
      <c r="J258" s="169"/>
      <c r="M258" s="170"/>
      <c r="N258" s="45"/>
      <c r="O258" s="45"/>
      <c r="P258" s="45"/>
      <c r="U258" s="46"/>
      <c r="V258" s="103"/>
      <c r="W258" s="103"/>
      <c r="X258" s="103"/>
      <c r="Y258" s="45"/>
    </row>
    <row r="259" spans="1:25" s="48" customFormat="1">
      <c r="A259" s="237"/>
      <c r="B259" s="238"/>
      <c r="C259" s="238"/>
      <c r="D259" s="238"/>
      <c r="E259" s="238"/>
      <c r="F259" s="238"/>
      <c r="G259" s="238"/>
      <c r="H259" s="239"/>
      <c r="I259" s="239"/>
      <c r="J259" s="169"/>
      <c r="M259" s="170"/>
      <c r="N259" s="45"/>
      <c r="O259" s="45"/>
      <c r="P259" s="45"/>
      <c r="U259" s="46"/>
      <c r="V259" s="103"/>
      <c r="W259" s="103"/>
      <c r="X259" s="103"/>
      <c r="Y259" s="45"/>
    </row>
    <row r="260" spans="1:25" s="48" customFormat="1">
      <c r="A260" s="237"/>
      <c r="B260" s="238"/>
      <c r="C260" s="238"/>
      <c r="D260" s="238"/>
      <c r="E260" s="238"/>
      <c r="F260" s="238"/>
      <c r="G260" s="238"/>
      <c r="H260" s="239"/>
      <c r="I260" s="239"/>
      <c r="J260" s="169"/>
      <c r="M260" s="170"/>
      <c r="N260" s="45"/>
      <c r="O260" s="45"/>
      <c r="P260" s="45"/>
      <c r="U260" s="46"/>
      <c r="V260" s="103"/>
      <c r="W260" s="103"/>
      <c r="X260" s="103"/>
      <c r="Y260" s="45"/>
    </row>
    <row r="261" spans="1:25" s="48" customFormat="1">
      <c r="A261" s="237"/>
      <c r="B261" s="238"/>
      <c r="C261" s="238"/>
      <c r="D261" s="238"/>
      <c r="E261" s="238"/>
      <c r="F261" s="238"/>
      <c r="G261" s="238"/>
      <c r="H261" s="239"/>
      <c r="I261" s="239"/>
      <c r="J261" s="169"/>
      <c r="M261" s="170"/>
      <c r="N261" s="45"/>
      <c r="O261" s="45"/>
      <c r="P261" s="45"/>
      <c r="U261" s="46"/>
      <c r="V261" s="103"/>
      <c r="W261" s="103"/>
      <c r="X261" s="103"/>
      <c r="Y261" s="45"/>
    </row>
    <row r="262" spans="1:25" s="48" customFormat="1">
      <c r="A262" s="237"/>
      <c r="B262" s="238"/>
      <c r="C262" s="238"/>
      <c r="D262" s="238"/>
      <c r="E262" s="238"/>
      <c r="F262" s="238"/>
      <c r="G262" s="238"/>
      <c r="H262" s="239"/>
      <c r="I262" s="239"/>
      <c r="J262" s="169"/>
      <c r="M262" s="170"/>
      <c r="N262" s="45"/>
      <c r="O262" s="45"/>
      <c r="P262" s="45"/>
      <c r="U262" s="46"/>
      <c r="V262" s="103"/>
      <c r="W262" s="103"/>
      <c r="X262" s="103"/>
      <c r="Y262" s="45"/>
    </row>
    <row r="263" spans="1:25" s="48" customFormat="1">
      <c r="A263" s="237"/>
      <c r="B263" s="238"/>
      <c r="C263" s="238"/>
      <c r="D263" s="238"/>
      <c r="E263" s="238"/>
      <c r="F263" s="238"/>
      <c r="G263" s="238"/>
      <c r="H263" s="239"/>
      <c r="I263" s="239"/>
      <c r="J263" s="169"/>
      <c r="M263" s="170"/>
      <c r="N263" s="45"/>
      <c r="O263" s="45"/>
      <c r="P263" s="45"/>
      <c r="U263" s="46"/>
      <c r="V263" s="103"/>
      <c r="W263" s="103"/>
      <c r="X263" s="103"/>
      <c r="Y263" s="45"/>
    </row>
    <row r="264" spans="1:25" s="48" customFormat="1">
      <c r="A264" s="237"/>
      <c r="B264" s="238"/>
      <c r="C264" s="238"/>
      <c r="D264" s="238"/>
      <c r="E264" s="238"/>
      <c r="F264" s="238"/>
      <c r="G264" s="238"/>
      <c r="H264" s="239"/>
      <c r="I264" s="239"/>
      <c r="J264" s="169"/>
      <c r="M264" s="170"/>
      <c r="N264" s="45"/>
      <c r="O264" s="45"/>
      <c r="P264" s="45"/>
      <c r="U264" s="46"/>
      <c r="V264" s="103"/>
      <c r="W264" s="103"/>
      <c r="X264" s="103"/>
      <c r="Y264" s="45"/>
    </row>
    <row r="265" spans="1:25" s="48" customFormat="1">
      <c r="A265" s="237"/>
      <c r="B265" s="238"/>
      <c r="C265" s="238"/>
      <c r="D265" s="238"/>
      <c r="E265" s="238"/>
      <c r="F265" s="238"/>
      <c r="G265" s="238"/>
      <c r="H265" s="239"/>
      <c r="I265" s="239"/>
      <c r="J265" s="169"/>
      <c r="M265" s="170"/>
      <c r="N265" s="45"/>
      <c r="O265" s="45"/>
      <c r="P265" s="45"/>
      <c r="U265" s="46"/>
      <c r="V265" s="103"/>
      <c r="W265" s="103"/>
      <c r="X265" s="103"/>
      <c r="Y265" s="45"/>
    </row>
    <row r="266" spans="1:25" s="48" customFormat="1">
      <c r="A266" s="237"/>
      <c r="B266" s="238"/>
      <c r="C266" s="238"/>
      <c r="D266" s="238"/>
      <c r="E266" s="238"/>
      <c r="F266" s="238"/>
      <c r="G266" s="238"/>
      <c r="H266" s="239"/>
      <c r="I266" s="239"/>
      <c r="J266" s="169"/>
      <c r="M266" s="170"/>
      <c r="N266" s="45"/>
      <c r="O266" s="45"/>
      <c r="P266" s="45"/>
      <c r="U266" s="46"/>
      <c r="V266" s="103"/>
      <c r="W266" s="103"/>
      <c r="X266" s="103"/>
      <c r="Y266" s="45"/>
    </row>
    <row r="267" spans="1:25" s="48" customFormat="1">
      <c r="A267" s="237"/>
      <c r="B267" s="238"/>
      <c r="C267" s="238"/>
      <c r="D267" s="238"/>
      <c r="E267" s="238"/>
      <c r="F267" s="238"/>
      <c r="G267" s="238"/>
      <c r="H267" s="239"/>
      <c r="I267" s="239"/>
      <c r="J267" s="169"/>
      <c r="M267" s="170"/>
      <c r="N267" s="45"/>
      <c r="O267" s="45"/>
      <c r="P267" s="45"/>
      <c r="U267" s="46"/>
      <c r="V267" s="103"/>
      <c r="W267" s="103"/>
      <c r="X267" s="103"/>
      <c r="Y267" s="45"/>
    </row>
    <row r="268" spans="1:25" s="48" customFormat="1">
      <c r="A268" s="237"/>
      <c r="B268" s="238"/>
      <c r="C268" s="238"/>
      <c r="D268" s="238"/>
      <c r="E268" s="238"/>
      <c r="F268" s="238"/>
      <c r="G268" s="238"/>
      <c r="H268" s="239"/>
      <c r="I268" s="239"/>
      <c r="J268" s="169"/>
      <c r="M268" s="170"/>
      <c r="N268" s="45"/>
      <c r="O268" s="45"/>
      <c r="P268" s="45"/>
      <c r="U268" s="46"/>
      <c r="V268" s="103"/>
      <c r="W268" s="103"/>
      <c r="X268" s="103"/>
      <c r="Y268" s="45"/>
    </row>
    <row r="269" spans="1:25" s="48" customFormat="1">
      <c r="A269" s="237"/>
      <c r="B269" s="238"/>
      <c r="C269" s="238"/>
      <c r="D269" s="238"/>
      <c r="E269" s="238"/>
      <c r="F269" s="238"/>
      <c r="G269" s="238"/>
      <c r="H269" s="239"/>
      <c r="I269" s="239"/>
      <c r="J269" s="169"/>
      <c r="M269" s="170"/>
      <c r="N269" s="45"/>
      <c r="O269" s="45"/>
      <c r="P269" s="45"/>
      <c r="U269" s="46"/>
      <c r="V269" s="103"/>
      <c r="W269" s="103"/>
      <c r="X269" s="103"/>
      <c r="Y269" s="45"/>
    </row>
    <row r="270" spans="1:25" s="48" customFormat="1">
      <c r="A270" s="237"/>
      <c r="B270" s="238"/>
      <c r="C270" s="238"/>
      <c r="D270" s="238"/>
      <c r="E270" s="238"/>
      <c r="F270" s="238"/>
      <c r="G270" s="238"/>
      <c r="H270" s="239"/>
      <c r="I270" s="239"/>
      <c r="J270" s="169"/>
      <c r="M270" s="170"/>
      <c r="N270" s="45"/>
      <c r="O270" s="45"/>
      <c r="P270" s="45"/>
      <c r="U270" s="46"/>
      <c r="V270" s="103"/>
      <c r="W270" s="103"/>
      <c r="X270" s="103"/>
      <c r="Y270" s="45"/>
    </row>
    <row r="271" spans="1:25" s="48" customFormat="1">
      <c r="A271" s="237"/>
      <c r="B271" s="238"/>
      <c r="C271" s="238"/>
      <c r="D271" s="238"/>
      <c r="E271" s="238"/>
      <c r="F271" s="238"/>
      <c r="G271" s="238"/>
      <c r="H271" s="239"/>
      <c r="I271" s="239"/>
      <c r="J271" s="169"/>
      <c r="M271" s="170"/>
      <c r="N271" s="45"/>
      <c r="O271" s="45"/>
      <c r="P271" s="45"/>
      <c r="U271" s="46"/>
      <c r="V271" s="103"/>
      <c r="W271" s="103"/>
      <c r="X271" s="103"/>
      <c r="Y271" s="45"/>
    </row>
    <row r="272" spans="1:25" s="48" customFormat="1">
      <c r="A272" s="237"/>
      <c r="B272" s="238"/>
      <c r="C272" s="238"/>
      <c r="D272" s="238"/>
      <c r="E272" s="238"/>
      <c r="F272" s="238"/>
      <c r="G272" s="238"/>
      <c r="H272" s="239"/>
      <c r="I272" s="239"/>
      <c r="J272" s="169"/>
      <c r="M272" s="170"/>
      <c r="N272" s="45"/>
      <c r="O272" s="45"/>
      <c r="P272" s="45"/>
      <c r="U272" s="46"/>
      <c r="V272" s="103"/>
      <c r="W272" s="103"/>
      <c r="X272" s="103"/>
      <c r="Y272" s="45"/>
    </row>
    <row r="273" spans="1:25" s="48" customFormat="1">
      <c r="A273" s="237"/>
      <c r="B273" s="238"/>
      <c r="C273" s="238"/>
      <c r="D273" s="238"/>
      <c r="E273" s="238"/>
      <c r="F273" s="238"/>
      <c r="G273" s="238"/>
      <c r="H273" s="239"/>
      <c r="I273" s="239"/>
      <c r="J273" s="169"/>
      <c r="M273" s="170"/>
      <c r="N273" s="45"/>
      <c r="O273" s="45"/>
      <c r="P273" s="45"/>
      <c r="U273" s="46"/>
      <c r="V273" s="103"/>
      <c r="W273" s="103"/>
      <c r="X273" s="103"/>
      <c r="Y273" s="45"/>
    </row>
    <row r="274" spans="1:25" s="48" customFormat="1">
      <c r="A274" s="237"/>
      <c r="B274" s="238"/>
      <c r="C274" s="238"/>
      <c r="D274" s="238"/>
      <c r="E274" s="238"/>
      <c r="F274" s="238"/>
      <c r="G274" s="238"/>
      <c r="H274" s="239"/>
      <c r="I274" s="239"/>
      <c r="J274" s="169"/>
      <c r="M274" s="170"/>
      <c r="N274" s="45"/>
      <c r="O274" s="45"/>
      <c r="P274" s="45"/>
      <c r="U274" s="46"/>
      <c r="V274" s="103"/>
      <c r="W274" s="103"/>
      <c r="X274" s="103"/>
      <c r="Y274" s="45"/>
    </row>
    <row r="275" spans="1:25" s="48" customFormat="1">
      <c r="A275" s="237"/>
      <c r="B275" s="238"/>
      <c r="C275" s="238"/>
      <c r="D275" s="238"/>
      <c r="E275" s="238"/>
      <c r="F275" s="238"/>
      <c r="G275" s="238"/>
      <c r="H275" s="239"/>
      <c r="I275" s="239"/>
      <c r="J275" s="169"/>
      <c r="M275" s="170"/>
      <c r="N275" s="45"/>
      <c r="O275" s="45"/>
      <c r="P275" s="45"/>
      <c r="U275" s="46"/>
      <c r="V275" s="103"/>
      <c r="W275" s="103"/>
      <c r="X275" s="103"/>
      <c r="Y275" s="45"/>
    </row>
    <row r="276" spans="1:25" s="48" customFormat="1">
      <c r="A276" s="237"/>
      <c r="B276" s="238"/>
      <c r="C276" s="238"/>
      <c r="D276" s="238"/>
      <c r="E276" s="238"/>
      <c r="F276" s="238"/>
      <c r="G276" s="238"/>
      <c r="H276" s="239"/>
      <c r="I276" s="239"/>
      <c r="J276" s="169"/>
      <c r="M276" s="170"/>
      <c r="N276" s="45"/>
      <c r="O276" s="45"/>
      <c r="P276" s="45"/>
      <c r="U276" s="46"/>
      <c r="V276" s="103"/>
      <c r="W276" s="103"/>
      <c r="X276" s="103"/>
      <c r="Y276" s="45"/>
    </row>
    <row r="277" spans="1:25" s="48" customFormat="1">
      <c r="A277" s="237"/>
      <c r="B277" s="238"/>
      <c r="C277" s="238"/>
      <c r="D277" s="238"/>
      <c r="E277" s="238"/>
      <c r="F277" s="238"/>
      <c r="G277" s="238"/>
      <c r="H277" s="239"/>
      <c r="I277" s="239"/>
      <c r="J277" s="169"/>
      <c r="M277" s="170"/>
      <c r="N277" s="45"/>
      <c r="O277" s="45"/>
      <c r="P277" s="45"/>
      <c r="U277" s="46"/>
      <c r="V277" s="103"/>
      <c r="W277" s="103"/>
      <c r="X277" s="103"/>
      <c r="Y277" s="45"/>
    </row>
    <row r="278" spans="1:25" s="48" customFormat="1">
      <c r="A278" s="237"/>
      <c r="B278" s="238"/>
      <c r="C278" s="238"/>
      <c r="D278" s="238"/>
      <c r="E278" s="238"/>
      <c r="F278" s="238"/>
      <c r="G278" s="238"/>
      <c r="H278" s="239"/>
      <c r="I278" s="239"/>
      <c r="J278" s="169"/>
      <c r="M278" s="170"/>
      <c r="N278" s="45"/>
      <c r="O278" s="45"/>
      <c r="P278" s="45"/>
      <c r="U278" s="46"/>
      <c r="V278" s="103"/>
      <c r="W278" s="103"/>
      <c r="X278" s="103"/>
      <c r="Y278" s="45"/>
    </row>
    <row r="279" spans="1:25" s="48" customFormat="1">
      <c r="A279" s="237"/>
      <c r="B279" s="238"/>
      <c r="C279" s="238"/>
      <c r="D279" s="238"/>
      <c r="E279" s="238"/>
      <c r="F279" s="238"/>
      <c r="G279" s="238"/>
      <c r="H279" s="239"/>
      <c r="I279" s="239"/>
      <c r="J279" s="169"/>
      <c r="M279" s="170"/>
      <c r="N279" s="45"/>
      <c r="O279" s="45"/>
      <c r="P279" s="45"/>
      <c r="U279" s="46"/>
      <c r="V279" s="103"/>
      <c r="W279" s="103"/>
      <c r="X279" s="103"/>
      <c r="Y279" s="45"/>
    </row>
    <row r="280" spans="1:25" s="48" customFormat="1">
      <c r="A280" s="237"/>
      <c r="B280" s="238"/>
      <c r="C280" s="238"/>
      <c r="D280" s="238"/>
      <c r="E280" s="238"/>
      <c r="F280" s="238"/>
      <c r="G280" s="238"/>
      <c r="H280" s="239"/>
      <c r="I280" s="239"/>
      <c r="J280" s="169"/>
      <c r="M280" s="170"/>
      <c r="N280" s="45"/>
      <c r="O280" s="45"/>
      <c r="P280" s="45"/>
      <c r="U280" s="46"/>
      <c r="V280" s="103"/>
      <c r="W280" s="103"/>
      <c r="X280" s="103"/>
      <c r="Y280" s="45"/>
    </row>
    <row r="281" spans="1:25" s="48" customFormat="1">
      <c r="A281" s="237"/>
      <c r="B281" s="238"/>
      <c r="C281" s="238"/>
      <c r="D281" s="238"/>
      <c r="E281" s="238"/>
      <c r="F281" s="238"/>
      <c r="G281" s="238"/>
      <c r="H281" s="239"/>
      <c r="I281" s="239"/>
      <c r="J281" s="169"/>
      <c r="M281" s="170"/>
      <c r="N281" s="45"/>
      <c r="O281" s="45"/>
      <c r="P281" s="45"/>
      <c r="U281" s="46"/>
      <c r="V281" s="103"/>
      <c r="W281" s="103"/>
      <c r="X281" s="103"/>
      <c r="Y281" s="45"/>
    </row>
    <row r="282" spans="1:25" s="48" customFormat="1">
      <c r="A282" s="237"/>
      <c r="B282" s="238"/>
      <c r="C282" s="238"/>
      <c r="D282" s="238"/>
      <c r="E282" s="238"/>
      <c r="F282" s="238"/>
      <c r="G282" s="238"/>
      <c r="H282" s="239"/>
      <c r="I282" s="239"/>
      <c r="J282" s="169"/>
      <c r="M282" s="170"/>
      <c r="N282" s="45"/>
      <c r="O282" s="45"/>
      <c r="P282" s="45"/>
      <c r="U282" s="46"/>
      <c r="V282" s="103"/>
      <c r="W282" s="103"/>
      <c r="X282" s="103"/>
      <c r="Y282" s="45"/>
    </row>
    <row r="283" spans="1:25" s="48" customFormat="1">
      <c r="A283" s="237"/>
      <c r="B283" s="238"/>
      <c r="C283" s="238"/>
      <c r="D283" s="238"/>
      <c r="E283" s="238"/>
      <c r="F283" s="238"/>
      <c r="G283" s="238"/>
      <c r="H283" s="239"/>
      <c r="I283" s="239"/>
      <c r="J283" s="169"/>
      <c r="M283" s="170"/>
      <c r="N283" s="45"/>
      <c r="O283" s="45"/>
      <c r="P283" s="45"/>
      <c r="U283" s="46"/>
      <c r="V283" s="103"/>
      <c r="W283" s="103"/>
      <c r="X283" s="103"/>
      <c r="Y283" s="45"/>
    </row>
    <row r="284" spans="1:25" s="48" customFormat="1">
      <c r="A284" s="237"/>
      <c r="B284" s="238"/>
      <c r="C284" s="238"/>
      <c r="D284" s="238"/>
      <c r="E284" s="238"/>
      <c r="F284" s="238"/>
      <c r="G284" s="238"/>
      <c r="H284" s="239"/>
      <c r="I284" s="239"/>
      <c r="J284" s="169"/>
      <c r="M284" s="170"/>
      <c r="N284" s="45"/>
      <c r="O284" s="45"/>
      <c r="P284" s="45"/>
      <c r="U284" s="46"/>
      <c r="V284" s="103"/>
      <c r="W284" s="103"/>
      <c r="X284" s="103"/>
      <c r="Y284" s="45"/>
    </row>
    <row r="285" spans="1:25" s="48" customFormat="1">
      <c r="A285" s="237"/>
      <c r="B285" s="238"/>
      <c r="C285" s="238"/>
      <c r="D285" s="238"/>
      <c r="E285" s="238"/>
      <c r="F285" s="238"/>
      <c r="G285" s="238"/>
      <c r="H285" s="239"/>
      <c r="I285" s="239"/>
      <c r="J285" s="169"/>
      <c r="M285" s="170"/>
      <c r="N285" s="45"/>
      <c r="O285" s="45"/>
      <c r="P285" s="45"/>
      <c r="U285" s="46"/>
      <c r="V285" s="103"/>
      <c r="W285" s="103"/>
      <c r="X285" s="103"/>
      <c r="Y285" s="45"/>
    </row>
    <row r="286" spans="1:25" s="48" customFormat="1">
      <c r="A286" s="237"/>
      <c r="B286" s="238"/>
      <c r="C286" s="238"/>
      <c r="D286" s="238"/>
      <c r="E286" s="238"/>
      <c r="F286" s="238"/>
      <c r="G286" s="238"/>
      <c r="H286" s="239"/>
      <c r="I286" s="239"/>
      <c r="J286" s="169"/>
      <c r="M286" s="170"/>
      <c r="N286" s="45"/>
      <c r="O286" s="45"/>
      <c r="P286" s="45"/>
      <c r="U286" s="46"/>
      <c r="V286" s="103"/>
      <c r="W286" s="103"/>
      <c r="X286" s="103"/>
      <c r="Y286" s="45"/>
    </row>
    <row r="287" spans="1:25" s="48" customFormat="1">
      <c r="A287" s="237"/>
      <c r="B287" s="238"/>
      <c r="C287" s="238"/>
      <c r="D287" s="238"/>
      <c r="E287" s="238"/>
      <c r="F287" s="238"/>
      <c r="G287" s="238"/>
      <c r="H287" s="239"/>
      <c r="I287" s="239"/>
      <c r="J287" s="169"/>
      <c r="M287" s="170"/>
      <c r="N287" s="45"/>
      <c r="O287" s="45"/>
      <c r="P287" s="45"/>
      <c r="U287" s="46"/>
      <c r="V287" s="103"/>
      <c r="W287" s="103"/>
      <c r="X287" s="103"/>
      <c r="Y287" s="45"/>
    </row>
    <row r="288" spans="1:25" s="48" customFormat="1">
      <c r="A288" s="237"/>
      <c r="B288" s="238"/>
      <c r="C288" s="238"/>
      <c r="D288" s="238"/>
      <c r="E288" s="238"/>
      <c r="F288" s="238"/>
      <c r="G288" s="238"/>
      <c r="H288" s="239"/>
      <c r="I288" s="239"/>
      <c r="J288" s="169"/>
      <c r="M288" s="170"/>
      <c r="N288" s="45"/>
      <c r="O288" s="45"/>
      <c r="P288" s="45"/>
      <c r="U288" s="46"/>
      <c r="V288" s="103"/>
      <c r="W288" s="103"/>
      <c r="X288" s="103"/>
      <c r="Y288" s="45"/>
    </row>
    <row r="289" spans="1:25" s="48" customFormat="1">
      <c r="A289" s="237"/>
      <c r="B289" s="238"/>
      <c r="C289" s="238"/>
      <c r="D289" s="238"/>
      <c r="E289" s="238"/>
      <c r="F289" s="238"/>
      <c r="G289" s="238"/>
      <c r="H289" s="239"/>
      <c r="I289" s="239"/>
      <c r="J289" s="169"/>
      <c r="M289" s="170"/>
      <c r="N289" s="45"/>
      <c r="O289" s="45"/>
      <c r="P289" s="45"/>
      <c r="U289" s="46"/>
      <c r="V289" s="103"/>
      <c r="W289" s="103"/>
      <c r="X289" s="103"/>
      <c r="Y289" s="45"/>
    </row>
    <row r="290" spans="1:25" s="48" customFormat="1">
      <c r="A290" s="237"/>
      <c r="B290" s="238"/>
      <c r="C290" s="238"/>
      <c r="D290" s="238"/>
      <c r="E290" s="238"/>
      <c r="F290" s="238"/>
      <c r="G290" s="238"/>
      <c r="H290" s="239"/>
      <c r="I290" s="239"/>
      <c r="J290" s="169"/>
      <c r="M290" s="170"/>
      <c r="N290" s="45"/>
      <c r="O290" s="45"/>
      <c r="P290" s="45"/>
      <c r="U290" s="46"/>
      <c r="V290" s="103"/>
      <c r="W290" s="103"/>
      <c r="X290" s="103"/>
      <c r="Y290" s="45"/>
    </row>
    <row r="291" spans="1:25" s="48" customFormat="1">
      <c r="A291" s="237"/>
      <c r="B291" s="238"/>
      <c r="C291" s="238"/>
      <c r="D291" s="238"/>
      <c r="E291" s="238"/>
      <c r="F291" s="238"/>
      <c r="G291" s="238"/>
      <c r="H291" s="239"/>
      <c r="I291" s="239"/>
      <c r="J291" s="169"/>
      <c r="M291" s="170"/>
      <c r="N291" s="45"/>
      <c r="O291" s="45"/>
      <c r="P291" s="45"/>
      <c r="U291" s="46"/>
      <c r="V291" s="103"/>
      <c r="W291" s="103"/>
      <c r="X291" s="103"/>
      <c r="Y291" s="45"/>
    </row>
    <row r="292" spans="1:25" s="48" customFormat="1">
      <c r="A292" s="237"/>
      <c r="B292" s="238"/>
      <c r="C292" s="238"/>
      <c r="D292" s="238"/>
      <c r="E292" s="238"/>
      <c r="F292" s="238"/>
      <c r="G292" s="238"/>
      <c r="H292" s="239"/>
      <c r="I292" s="239"/>
      <c r="J292" s="169"/>
      <c r="M292" s="170"/>
      <c r="N292" s="45"/>
      <c r="O292" s="45"/>
      <c r="P292" s="45"/>
      <c r="U292" s="46"/>
      <c r="V292" s="103"/>
      <c r="W292" s="103"/>
      <c r="X292" s="103"/>
      <c r="Y292" s="45"/>
    </row>
    <row r="293" spans="1:25" s="48" customFormat="1">
      <c r="A293" s="237"/>
      <c r="B293" s="238"/>
      <c r="C293" s="238"/>
      <c r="D293" s="238"/>
      <c r="E293" s="238"/>
      <c r="F293" s="238"/>
      <c r="G293" s="238"/>
      <c r="H293" s="239"/>
      <c r="I293" s="239"/>
      <c r="J293" s="169"/>
      <c r="M293" s="170"/>
      <c r="N293" s="45"/>
      <c r="O293" s="45"/>
      <c r="P293" s="45"/>
      <c r="U293" s="46"/>
      <c r="V293" s="103"/>
      <c r="W293" s="103"/>
      <c r="X293" s="103"/>
      <c r="Y293" s="45"/>
    </row>
    <row r="294" spans="1:25" s="48" customFormat="1">
      <c r="A294" s="237"/>
      <c r="B294" s="238"/>
      <c r="C294" s="238"/>
      <c r="D294" s="238"/>
      <c r="E294" s="238"/>
      <c r="F294" s="238"/>
      <c r="G294" s="238"/>
      <c r="H294" s="239"/>
      <c r="I294" s="239"/>
      <c r="J294" s="169"/>
      <c r="M294" s="170"/>
      <c r="N294" s="45"/>
      <c r="O294" s="45"/>
      <c r="P294" s="45"/>
      <c r="U294" s="46"/>
      <c r="V294" s="103"/>
      <c r="W294" s="103"/>
      <c r="X294" s="103"/>
      <c r="Y294" s="45"/>
    </row>
    <row r="295" spans="1:25" s="48" customFormat="1">
      <c r="A295" s="237"/>
      <c r="B295" s="238"/>
      <c r="C295" s="238"/>
      <c r="D295" s="238"/>
      <c r="E295" s="238"/>
      <c r="F295" s="238"/>
      <c r="G295" s="238"/>
      <c r="H295" s="239"/>
      <c r="I295" s="239"/>
      <c r="J295" s="169"/>
      <c r="M295" s="170"/>
      <c r="N295" s="45"/>
      <c r="O295" s="45"/>
      <c r="P295" s="45"/>
      <c r="U295" s="46"/>
      <c r="V295" s="103"/>
      <c r="W295" s="103"/>
      <c r="X295" s="103"/>
      <c r="Y295" s="45"/>
    </row>
    <row r="296" spans="1:25" s="48" customFormat="1">
      <c r="A296" s="237"/>
      <c r="B296" s="238"/>
      <c r="C296" s="238"/>
      <c r="D296" s="238"/>
      <c r="E296" s="238"/>
      <c r="F296" s="238"/>
      <c r="G296" s="238"/>
      <c r="H296" s="239"/>
      <c r="I296" s="239"/>
      <c r="J296" s="169"/>
      <c r="M296" s="170"/>
      <c r="N296" s="45"/>
      <c r="O296" s="45"/>
      <c r="P296" s="45"/>
      <c r="U296" s="46"/>
      <c r="V296" s="103"/>
      <c r="W296" s="103"/>
      <c r="X296" s="103"/>
      <c r="Y296" s="45"/>
    </row>
    <row r="297" spans="1:25" s="48" customFormat="1">
      <c r="A297" s="237"/>
      <c r="B297" s="238"/>
      <c r="C297" s="238"/>
      <c r="D297" s="238"/>
      <c r="E297" s="238"/>
      <c r="F297" s="238"/>
      <c r="G297" s="238"/>
      <c r="H297" s="239"/>
      <c r="I297" s="239"/>
      <c r="J297" s="169"/>
      <c r="M297" s="170"/>
      <c r="N297" s="45"/>
      <c r="O297" s="45"/>
      <c r="P297" s="45"/>
      <c r="U297" s="46"/>
      <c r="V297" s="103"/>
      <c r="W297" s="103"/>
      <c r="X297" s="103"/>
      <c r="Y297" s="45"/>
    </row>
    <row r="298" spans="1:25" s="48" customFormat="1">
      <c r="A298" s="237"/>
      <c r="B298" s="238"/>
      <c r="C298" s="238"/>
      <c r="D298" s="238"/>
      <c r="E298" s="238"/>
      <c r="F298" s="238"/>
      <c r="G298" s="238"/>
      <c r="H298" s="239"/>
      <c r="I298" s="239"/>
      <c r="J298" s="169"/>
      <c r="M298" s="170"/>
      <c r="N298" s="45"/>
      <c r="O298" s="45"/>
      <c r="P298" s="45"/>
      <c r="U298" s="46"/>
      <c r="V298" s="103"/>
      <c r="W298" s="103"/>
      <c r="X298" s="103"/>
      <c r="Y298" s="45"/>
    </row>
    <row r="299" spans="1:25" s="48" customFormat="1">
      <c r="A299" s="237"/>
      <c r="B299" s="238"/>
      <c r="C299" s="238"/>
      <c r="D299" s="238"/>
      <c r="E299" s="238"/>
      <c r="F299" s="238"/>
      <c r="G299" s="238"/>
      <c r="H299" s="239"/>
      <c r="I299" s="239"/>
      <c r="J299" s="169"/>
      <c r="M299" s="170"/>
      <c r="N299" s="45"/>
      <c r="O299" s="45"/>
      <c r="P299" s="45"/>
      <c r="U299" s="46"/>
      <c r="V299" s="103"/>
      <c r="W299" s="103"/>
      <c r="X299" s="103"/>
      <c r="Y299" s="45"/>
    </row>
    <row r="300" spans="1:25" s="48" customFormat="1">
      <c r="A300" s="237"/>
      <c r="B300" s="238"/>
      <c r="C300" s="238"/>
      <c r="D300" s="238"/>
      <c r="E300" s="238"/>
      <c r="F300" s="238"/>
      <c r="G300" s="238"/>
      <c r="H300" s="239"/>
      <c r="I300" s="239"/>
      <c r="J300" s="169"/>
      <c r="M300" s="170"/>
      <c r="N300" s="45"/>
      <c r="O300" s="45"/>
      <c r="P300" s="45"/>
      <c r="U300" s="46"/>
      <c r="V300" s="103"/>
      <c r="W300" s="103"/>
      <c r="X300" s="103"/>
      <c r="Y300" s="45"/>
    </row>
    <row r="301" spans="1:25" s="48" customFormat="1">
      <c r="A301" s="237"/>
      <c r="B301" s="238"/>
      <c r="C301" s="238"/>
      <c r="D301" s="238"/>
      <c r="E301" s="238"/>
      <c r="F301" s="238"/>
      <c r="G301" s="238"/>
      <c r="H301" s="239"/>
      <c r="I301" s="239"/>
      <c r="J301" s="169"/>
      <c r="M301" s="170"/>
      <c r="N301" s="45"/>
      <c r="O301" s="45"/>
      <c r="P301" s="45"/>
      <c r="U301" s="46"/>
      <c r="V301" s="103"/>
      <c r="W301" s="103"/>
      <c r="X301" s="103"/>
      <c r="Y301" s="45"/>
    </row>
    <row r="302" spans="1:25" s="48" customFormat="1">
      <c r="A302" s="237"/>
      <c r="B302" s="238"/>
      <c r="C302" s="238"/>
      <c r="D302" s="238"/>
      <c r="E302" s="238"/>
      <c r="F302" s="238"/>
      <c r="G302" s="238"/>
      <c r="H302" s="239"/>
      <c r="I302" s="239"/>
      <c r="J302" s="169"/>
      <c r="M302" s="170"/>
      <c r="N302" s="45"/>
      <c r="O302" s="45"/>
      <c r="P302" s="45"/>
      <c r="U302" s="46"/>
      <c r="V302" s="103"/>
      <c r="W302" s="103"/>
      <c r="X302" s="103"/>
      <c r="Y302" s="45"/>
    </row>
    <row r="303" spans="1:25" s="48" customFormat="1">
      <c r="A303" s="237"/>
      <c r="B303" s="238"/>
      <c r="C303" s="238"/>
      <c r="D303" s="238"/>
      <c r="E303" s="238"/>
      <c r="F303" s="238"/>
      <c r="G303" s="238"/>
      <c r="H303" s="239"/>
      <c r="I303" s="239"/>
      <c r="J303" s="169"/>
      <c r="M303" s="170"/>
      <c r="N303" s="45"/>
      <c r="O303" s="45"/>
      <c r="P303" s="45"/>
      <c r="U303" s="46"/>
      <c r="V303" s="103"/>
      <c r="W303" s="103"/>
      <c r="X303" s="103"/>
      <c r="Y303" s="45"/>
    </row>
    <row r="304" spans="1:25" s="48" customFormat="1">
      <c r="A304" s="237"/>
      <c r="B304" s="238"/>
      <c r="C304" s="238"/>
      <c r="D304" s="238"/>
      <c r="E304" s="238"/>
      <c r="F304" s="238"/>
      <c r="G304" s="238"/>
      <c r="H304" s="239"/>
      <c r="I304" s="239"/>
      <c r="J304" s="169"/>
      <c r="M304" s="170"/>
      <c r="N304" s="45"/>
      <c r="O304" s="45"/>
      <c r="P304" s="45"/>
      <c r="U304" s="46"/>
      <c r="V304" s="103"/>
      <c r="W304" s="103"/>
      <c r="X304" s="103"/>
      <c r="Y304" s="45"/>
    </row>
    <row r="305" spans="1:25" s="48" customFormat="1">
      <c r="A305" s="237"/>
      <c r="B305" s="238"/>
      <c r="C305" s="238"/>
      <c r="D305" s="238"/>
      <c r="E305" s="238"/>
      <c r="F305" s="238"/>
      <c r="G305" s="238"/>
      <c r="H305" s="239"/>
      <c r="I305" s="239"/>
      <c r="J305" s="169"/>
      <c r="M305" s="170"/>
      <c r="N305" s="45"/>
      <c r="O305" s="45"/>
      <c r="P305" s="45"/>
      <c r="U305" s="46"/>
      <c r="V305" s="103"/>
      <c r="W305" s="103"/>
      <c r="X305" s="103"/>
      <c r="Y305" s="45"/>
    </row>
    <row r="306" spans="1:25" s="48" customFormat="1">
      <c r="A306" s="237"/>
      <c r="B306" s="238"/>
      <c r="C306" s="238"/>
      <c r="D306" s="238"/>
      <c r="E306" s="238"/>
      <c r="F306" s="238"/>
      <c r="G306" s="238"/>
      <c r="H306" s="239"/>
      <c r="I306" s="239"/>
      <c r="J306" s="169"/>
      <c r="M306" s="170"/>
      <c r="N306" s="45"/>
      <c r="O306" s="45"/>
      <c r="P306" s="45"/>
      <c r="U306" s="46"/>
      <c r="V306" s="103"/>
      <c r="W306" s="103"/>
      <c r="X306" s="103"/>
      <c r="Y306" s="45"/>
    </row>
    <row r="307" spans="1:25" s="48" customFormat="1">
      <c r="A307" s="237"/>
      <c r="B307" s="238"/>
      <c r="C307" s="238"/>
      <c r="D307" s="238"/>
      <c r="E307" s="238"/>
      <c r="F307" s="238"/>
      <c r="G307" s="238"/>
      <c r="H307" s="239"/>
      <c r="I307" s="239"/>
      <c r="J307" s="169"/>
      <c r="M307" s="170"/>
      <c r="N307" s="45"/>
      <c r="O307" s="45"/>
      <c r="P307" s="45"/>
      <c r="U307" s="46"/>
      <c r="V307" s="103"/>
      <c r="W307" s="103"/>
      <c r="X307" s="103"/>
      <c r="Y307" s="45"/>
    </row>
    <row r="308" spans="1:25" s="48" customFormat="1">
      <c r="A308" s="237"/>
      <c r="B308" s="238"/>
      <c r="C308" s="238"/>
      <c r="D308" s="238"/>
      <c r="E308" s="238"/>
      <c r="F308" s="238"/>
      <c r="G308" s="238"/>
      <c r="H308" s="239"/>
      <c r="I308" s="239"/>
      <c r="J308" s="169"/>
      <c r="M308" s="170"/>
      <c r="N308" s="45"/>
      <c r="O308" s="45"/>
      <c r="P308" s="45"/>
      <c r="U308" s="46"/>
      <c r="V308" s="103"/>
      <c r="W308" s="103"/>
      <c r="X308" s="103"/>
      <c r="Y308" s="45"/>
    </row>
    <row r="309" spans="1:25" s="48" customFormat="1">
      <c r="A309" s="237"/>
      <c r="B309" s="238"/>
      <c r="C309" s="238"/>
      <c r="D309" s="238"/>
      <c r="E309" s="238"/>
      <c r="F309" s="238"/>
      <c r="G309" s="238"/>
      <c r="H309" s="239"/>
      <c r="I309" s="239"/>
      <c r="J309" s="169"/>
      <c r="M309" s="170"/>
      <c r="N309" s="45"/>
      <c r="O309" s="45"/>
      <c r="P309" s="45"/>
      <c r="U309" s="46"/>
      <c r="V309" s="103"/>
      <c r="W309" s="103"/>
      <c r="X309" s="103"/>
      <c r="Y309" s="45"/>
    </row>
    <row r="310" spans="1:25" s="48" customFormat="1">
      <c r="A310" s="237"/>
      <c r="B310" s="238"/>
      <c r="C310" s="238"/>
      <c r="D310" s="238"/>
      <c r="E310" s="238"/>
      <c r="F310" s="238"/>
      <c r="G310" s="238"/>
      <c r="H310" s="239"/>
      <c r="I310" s="239"/>
      <c r="J310" s="169"/>
      <c r="M310" s="170"/>
      <c r="N310" s="45"/>
      <c r="O310" s="45"/>
      <c r="P310" s="45"/>
      <c r="U310" s="46"/>
      <c r="V310" s="103"/>
      <c r="W310" s="103"/>
      <c r="X310" s="103"/>
      <c r="Y310" s="45"/>
    </row>
    <row r="311" spans="1:25" s="48" customFormat="1">
      <c r="A311" s="237"/>
      <c r="B311" s="238"/>
      <c r="C311" s="238"/>
      <c r="D311" s="238"/>
      <c r="E311" s="238"/>
      <c r="F311" s="238"/>
      <c r="G311" s="238"/>
      <c r="H311" s="239"/>
      <c r="I311" s="239"/>
      <c r="J311" s="169"/>
      <c r="M311" s="170"/>
      <c r="N311" s="45"/>
      <c r="O311" s="45"/>
      <c r="P311" s="45"/>
      <c r="U311" s="46"/>
      <c r="V311" s="103"/>
      <c r="W311" s="103"/>
      <c r="X311" s="103"/>
      <c r="Y311" s="45"/>
    </row>
    <row r="312" spans="1:25" s="48" customFormat="1">
      <c r="A312" s="237"/>
      <c r="B312" s="238"/>
      <c r="C312" s="238"/>
      <c r="D312" s="238"/>
      <c r="E312" s="238"/>
      <c r="F312" s="238"/>
      <c r="G312" s="238"/>
      <c r="H312" s="239"/>
      <c r="I312" s="239"/>
      <c r="J312" s="169"/>
      <c r="M312" s="170"/>
      <c r="N312" s="45"/>
      <c r="O312" s="45"/>
      <c r="P312" s="45"/>
      <c r="U312" s="46"/>
      <c r="V312" s="103"/>
      <c r="W312" s="103"/>
      <c r="X312" s="103"/>
      <c r="Y312" s="45"/>
    </row>
    <row r="313" spans="1:25" s="48" customFormat="1">
      <c r="A313" s="237"/>
      <c r="B313" s="238"/>
      <c r="C313" s="238"/>
      <c r="D313" s="238"/>
      <c r="E313" s="238"/>
      <c r="F313" s="238"/>
      <c r="G313" s="238"/>
      <c r="H313" s="239"/>
      <c r="I313" s="239"/>
      <c r="J313" s="169"/>
      <c r="M313" s="170"/>
      <c r="N313" s="45"/>
      <c r="O313" s="45"/>
      <c r="P313" s="45"/>
      <c r="U313" s="46"/>
      <c r="V313" s="103"/>
      <c r="W313" s="103"/>
      <c r="X313" s="103"/>
      <c r="Y313" s="45"/>
    </row>
    <row r="314" spans="1:25" s="48" customFormat="1">
      <c r="A314" s="237"/>
      <c r="B314" s="238"/>
      <c r="C314" s="238"/>
      <c r="D314" s="238"/>
      <c r="E314" s="238"/>
      <c r="F314" s="238"/>
      <c r="G314" s="238"/>
      <c r="H314" s="239"/>
      <c r="I314" s="239"/>
      <c r="J314" s="169"/>
      <c r="M314" s="170"/>
      <c r="N314" s="45"/>
      <c r="O314" s="45"/>
      <c r="P314" s="45"/>
      <c r="U314" s="46"/>
      <c r="V314" s="103"/>
      <c r="W314" s="103"/>
      <c r="X314" s="103"/>
      <c r="Y314" s="45"/>
    </row>
    <row r="315" spans="1:25" s="48" customFormat="1">
      <c r="A315" s="237"/>
      <c r="B315" s="238"/>
      <c r="C315" s="238"/>
      <c r="D315" s="238"/>
      <c r="E315" s="238"/>
      <c r="F315" s="238"/>
      <c r="G315" s="238"/>
      <c r="H315" s="239"/>
      <c r="I315" s="239"/>
      <c r="J315" s="169"/>
      <c r="M315" s="170"/>
      <c r="N315" s="45"/>
      <c r="O315" s="45"/>
      <c r="P315" s="45"/>
      <c r="U315" s="46"/>
      <c r="V315" s="103"/>
      <c r="W315" s="103"/>
      <c r="X315" s="103"/>
      <c r="Y315" s="45"/>
    </row>
    <row r="316" spans="1:25" s="48" customFormat="1">
      <c r="A316" s="237"/>
      <c r="B316" s="238"/>
      <c r="C316" s="238"/>
      <c r="D316" s="238"/>
      <c r="E316" s="238"/>
      <c r="F316" s="238"/>
      <c r="G316" s="238"/>
      <c r="H316" s="239"/>
      <c r="I316" s="239"/>
      <c r="J316" s="169"/>
      <c r="M316" s="170"/>
      <c r="N316" s="45"/>
      <c r="O316" s="45"/>
      <c r="P316" s="45"/>
      <c r="U316" s="46"/>
      <c r="V316" s="103"/>
      <c r="W316" s="103"/>
      <c r="X316" s="103"/>
      <c r="Y316" s="45"/>
    </row>
    <row r="317" spans="1:25" s="48" customFormat="1">
      <c r="A317" s="237"/>
      <c r="B317" s="238"/>
      <c r="C317" s="238"/>
      <c r="D317" s="238"/>
      <c r="E317" s="238"/>
      <c r="F317" s="238"/>
      <c r="G317" s="238"/>
      <c r="H317" s="239"/>
      <c r="I317" s="239"/>
      <c r="J317" s="169"/>
      <c r="M317" s="170"/>
      <c r="N317" s="45"/>
      <c r="O317" s="45"/>
      <c r="P317" s="45"/>
      <c r="U317" s="46"/>
      <c r="V317" s="103"/>
      <c r="W317" s="103"/>
      <c r="X317" s="103"/>
      <c r="Y317" s="45"/>
    </row>
    <row r="318" spans="1:25" s="48" customFormat="1">
      <c r="A318" s="237"/>
      <c r="B318" s="238"/>
      <c r="C318" s="238"/>
      <c r="D318" s="238"/>
      <c r="E318" s="238"/>
      <c r="F318" s="238"/>
      <c r="G318" s="238"/>
      <c r="H318" s="239"/>
      <c r="I318" s="239"/>
      <c r="J318" s="169"/>
      <c r="M318" s="170"/>
      <c r="N318" s="45"/>
      <c r="O318" s="45"/>
      <c r="P318" s="45"/>
      <c r="U318" s="46"/>
      <c r="V318" s="103"/>
      <c r="W318" s="103"/>
      <c r="X318" s="103"/>
      <c r="Y318" s="45"/>
    </row>
    <row r="319" spans="1:25" s="48" customFormat="1">
      <c r="A319" s="237"/>
      <c r="B319" s="238"/>
      <c r="C319" s="238"/>
      <c r="D319" s="238"/>
      <c r="E319" s="238"/>
      <c r="F319" s="238"/>
      <c r="G319" s="238"/>
      <c r="H319" s="239"/>
      <c r="I319" s="239"/>
      <c r="J319" s="169"/>
      <c r="M319" s="170"/>
      <c r="N319" s="45"/>
      <c r="O319" s="45"/>
      <c r="P319" s="45"/>
      <c r="U319" s="46"/>
      <c r="V319" s="103"/>
      <c r="W319" s="103"/>
      <c r="X319" s="103"/>
      <c r="Y319" s="45"/>
    </row>
    <row r="320" spans="1:25" s="48" customFormat="1">
      <c r="A320" s="237"/>
      <c r="B320" s="238"/>
      <c r="C320" s="238"/>
      <c r="D320" s="238"/>
      <c r="E320" s="238"/>
      <c r="F320" s="238"/>
      <c r="G320" s="238"/>
      <c r="H320" s="239"/>
      <c r="I320" s="239"/>
      <c r="J320" s="169"/>
      <c r="M320" s="170"/>
      <c r="N320" s="45"/>
      <c r="O320" s="45"/>
      <c r="P320" s="45"/>
      <c r="U320" s="46"/>
      <c r="V320" s="103"/>
      <c r="W320" s="103"/>
      <c r="X320" s="103"/>
      <c r="Y320" s="45"/>
    </row>
    <row r="321" spans="1:25" s="48" customFormat="1">
      <c r="A321" s="237"/>
      <c r="B321" s="238"/>
      <c r="C321" s="238"/>
      <c r="D321" s="238"/>
      <c r="E321" s="238"/>
      <c r="F321" s="238"/>
      <c r="G321" s="238"/>
      <c r="H321" s="239"/>
      <c r="I321" s="239"/>
      <c r="J321" s="169"/>
      <c r="M321" s="170"/>
      <c r="N321" s="45"/>
      <c r="O321" s="45"/>
      <c r="P321" s="45"/>
      <c r="U321" s="46"/>
      <c r="V321" s="103"/>
      <c r="W321" s="103"/>
      <c r="X321" s="103"/>
      <c r="Y321" s="45"/>
    </row>
    <row r="322" spans="1:25" s="48" customFormat="1">
      <c r="A322" s="237"/>
      <c r="B322" s="238"/>
      <c r="C322" s="238"/>
      <c r="D322" s="238"/>
      <c r="E322" s="238"/>
      <c r="F322" s="238"/>
      <c r="G322" s="238"/>
      <c r="H322" s="239"/>
      <c r="I322" s="239"/>
      <c r="J322" s="169"/>
      <c r="M322" s="170"/>
      <c r="N322" s="45"/>
      <c r="O322" s="45"/>
      <c r="P322" s="45"/>
      <c r="U322" s="46"/>
      <c r="V322" s="103"/>
      <c r="W322" s="103"/>
      <c r="X322" s="103"/>
      <c r="Y322" s="45"/>
    </row>
    <row r="323" spans="1:25" s="48" customFormat="1">
      <c r="A323" s="237"/>
      <c r="B323" s="238"/>
      <c r="C323" s="238"/>
      <c r="D323" s="238"/>
      <c r="E323" s="238"/>
      <c r="F323" s="238"/>
      <c r="G323" s="238"/>
      <c r="H323" s="239"/>
      <c r="I323" s="239"/>
      <c r="J323" s="169"/>
      <c r="M323" s="170"/>
      <c r="N323" s="45"/>
      <c r="O323" s="45"/>
      <c r="P323" s="45"/>
      <c r="U323" s="46"/>
      <c r="V323" s="103"/>
      <c r="W323" s="103"/>
      <c r="X323" s="103"/>
      <c r="Y323" s="45"/>
    </row>
    <row r="324" spans="1:25" s="48" customFormat="1">
      <c r="A324" s="237"/>
      <c r="B324" s="238"/>
      <c r="C324" s="238"/>
      <c r="D324" s="238"/>
      <c r="E324" s="238"/>
      <c r="F324" s="238"/>
      <c r="G324" s="238"/>
      <c r="H324" s="239"/>
      <c r="I324" s="239"/>
      <c r="J324" s="169"/>
      <c r="M324" s="170"/>
      <c r="N324" s="45"/>
      <c r="O324" s="45"/>
      <c r="P324" s="45"/>
      <c r="U324" s="46"/>
      <c r="V324" s="103"/>
      <c r="W324" s="103"/>
      <c r="X324" s="103"/>
      <c r="Y324" s="45"/>
    </row>
    <row r="325" spans="1:25" s="48" customFormat="1">
      <c r="A325" s="237"/>
      <c r="B325" s="238"/>
      <c r="C325" s="238"/>
      <c r="D325" s="238"/>
      <c r="E325" s="238"/>
      <c r="F325" s="238"/>
      <c r="G325" s="238"/>
      <c r="H325" s="239"/>
      <c r="I325" s="239"/>
      <c r="J325" s="169"/>
      <c r="M325" s="170"/>
      <c r="N325" s="45"/>
      <c r="O325" s="45"/>
      <c r="P325" s="45"/>
      <c r="U325" s="46"/>
      <c r="V325" s="103"/>
      <c r="W325" s="103"/>
      <c r="X325" s="103"/>
      <c r="Y325" s="45"/>
    </row>
    <row r="326" spans="1:25" s="48" customFormat="1">
      <c r="A326" s="237"/>
      <c r="B326" s="238"/>
      <c r="C326" s="238"/>
      <c r="D326" s="238"/>
      <c r="E326" s="238"/>
      <c r="F326" s="238"/>
      <c r="G326" s="238"/>
      <c r="H326" s="239"/>
      <c r="I326" s="239"/>
      <c r="J326" s="169"/>
      <c r="M326" s="170"/>
      <c r="N326" s="45"/>
      <c r="O326" s="45"/>
      <c r="P326" s="45"/>
      <c r="U326" s="46"/>
      <c r="V326" s="103"/>
      <c r="W326" s="103"/>
      <c r="X326" s="103"/>
      <c r="Y326" s="45"/>
    </row>
    <row r="327" spans="1:25" s="48" customFormat="1">
      <c r="A327" s="237"/>
      <c r="B327" s="238"/>
      <c r="C327" s="238"/>
      <c r="D327" s="238"/>
      <c r="E327" s="238"/>
      <c r="F327" s="238"/>
      <c r="G327" s="238"/>
      <c r="H327" s="239"/>
      <c r="I327" s="239"/>
      <c r="J327" s="169"/>
      <c r="M327" s="170"/>
      <c r="N327" s="45"/>
      <c r="O327" s="45"/>
      <c r="P327" s="45"/>
      <c r="U327" s="46"/>
      <c r="V327" s="103"/>
      <c r="W327" s="103"/>
      <c r="X327" s="103"/>
      <c r="Y327" s="45"/>
    </row>
    <row r="328" spans="1:25" s="48" customFormat="1">
      <c r="A328" s="237"/>
      <c r="B328" s="238"/>
      <c r="C328" s="238"/>
      <c r="D328" s="238"/>
      <c r="E328" s="238"/>
      <c r="F328" s="238"/>
      <c r="G328" s="238"/>
      <c r="H328" s="239"/>
      <c r="I328" s="239"/>
      <c r="J328" s="169"/>
      <c r="M328" s="170"/>
      <c r="N328" s="45"/>
      <c r="O328" s="45"/>
      <c r="P328" s="45"/>
      <c r="U328" s="46"/>
      <c r="V328" s="103"/>
      <c r="W328" s="103"/>
      <c r="X328" s="103"/>
      <c r="Y328" s="45"/>
    </row>
    <row r="329" spans="1:25" s="48" customFormat="1">
      <c r="A329" s="237"/>
      <c r="B329" s="238"/>
      <c r="C329" s="238"/>
      <c r="D329" s="238"/>
      <c r="E329" s="238"/>
      <c r="F329" s="238"/>
      <c r="G329" s="238"/>
      <c r="H329" s="239"/>
      <c r="I329" s="239"/>
      <c r="J329" s="169"/>
      <c r="M329" s="170"/>
      <c r="N329" s="45"/>
      <c r="O329" s="45"/>
      <c r="P329" s="45"/>
      <c r="U329" s="46"/>
      <c r="V329" s="103"/>
      <c r="W329" s="103"/>
      <c r="X329" s="103"/>
      <c r="Y329" s="45"/>
    </row>
    <row r="330" spans="1:25" s="48" customFormat="1">
      <c r="A330" s="237"/>
      <c r="B330" s="238"/>
      <c r="C330" s="238"/>
      <c r="D330" s="238"/>
      <c r="E330" s="238"/>
      <c r="F330" s="238"/>
      <c r="G330" s="238"/>
      <c r="H330" s="239"/>
      <c r="I330" s="239"/>
      <c r="J330" s="169"/>
      <c r="M330" s="170"/>
      <c r="N330" s="45"/>
      <c r="O330" s="45"/>
      <c r="P330" s="45"/>
      <c r="U330" s="46"/>
      <c r="V330" s="103"/>
      <c r="W330" s="103"/>
      <c r="X330" s="103"/>
      <c r="Y330" s="45"/>
    </row>
    <row r="331" spans="1:25" s="48" customFormat="1">
      <c r="A331" s="237"/>
      <c r="B331" s="238"/>
      <c r="C331" s="238"/>
      <c r="D331" s="238"/>
      <c r="E331" s="238"/>
      <c r="F331" s="238"/>
      <c r="G331" s="238"/>
      <c r="H331" s="239"/>
      <c r="I331" s="239"/>
      <c r="J331" s="169"/>
      <c r="M331" s="170"/>
      <c r="N331" s="45"/>
      <c r="O331" s="45"/>
      <c r="P331" s="45"/>
      <c r="U331" s="46"/>
      <c r="V331" s="103"/>
      <c r="W331" s="103"/>
      <c r="X331" s="103"/>
      <c r="Y331" s="45"/>
    </row>
    <row r="332" spans="1:25" s="48" customFormat="1">
      <c r="A332" s="237"/>
      <c r="B332" s="238"/>
      <c r="C332" s="238"/>
      <c r="D332" s="238"/>
      <c r="E332" s="238"/>
      <c r="F332" s="238"/>
      <c r="G332" s="238"/>
      <c r="H332" s="239"/>
      <c r="I332" s="239"/>
      <c r="J332" s="169"/>
      <c r="M332" s="170"/>
      <c r="N332" s="45"/>
      <c r="O332" s="45"/>
      <c r="P332" s="45"/>
      <c r="U332" s="46"/>
      <c r="V332" s="103"/>
      <c r="W332" s="103"/>
      <c r="X332" s="103"/>
      <c r="Y332" s="45"/>
    </row>
    <row r="333" spans="1:25" s="48" customFormat="1">
      <c r="A333" s="237"/>
      <c r="B333" s="238"/>
      <c r="C333" s="238"/>
      <c r="D333" s="238"/>
      <c r="E333" s="238"/>
      <c r="F333" s="238"/>
      <c r="G333" s="238"/>
      <c r="H333" s="239"/>
      <c r="I333" s="239"/>
      <c r="J333" s="169"/>
      <c r="M333" s="170"/>
      <c r="N333" s="45"/>
      <c r="O333" s="45"/>
      <c r="P333" s="45"/>
      <c r="U333" s="46"/>
      <c r="V333" s="103"/>
      <c r="W333" s="103"/>
      <c r="X333" s="103"/>
      <c r="Y333" s="45"/>
    </row>
    <row r="334" spans="1:25" s="48" customFormat="1">
      <c r="A334" s="237"/>
      <c r="B334" s="238"/>
      <c r="C334" s="238"/>
      <c r="D334" s="238"/>
      <c r="E334" s="238"/>
      <c r="F334" s="238"/>
      <c r="G334" s="238"/>
      <c r="H334" s="239"/>
      <c r="I334" s="239"/>
      <c r="J334" s="169"/>
      <c r="M334" s="170"/>
      <c r="N334" s="45"/>
      <c r="O334" s="45"/>
      <c r="P334" s="45"/>
      <c r="U334" s="46"/>
      <c r="V334" s="103"/>
      <c r="W334" s="103"/>
      <c r="X334" s="103"/>
      <c r="Y334" s="45"/>
    </row>
    <row r="335" spans="1:25" s="48" customFormat="1">
      <c r="A335" s="237"/>
      <c r="B335" s="238"/>
      <c r="C335" s="238"/>
      <c r="D335" s="238"/>
      <c r="E335" s="238"/>
      <c r="F335" s="238"/>
      <c r="G335" s="238"/>
      <c r="H335" s="239"/>
      <c r="I335" s="239"/>
      <c r="J335" s="169"/>
      <c r="M335" s="170"/>
      <c r="N335" s="45"/>
      <c r="O335" s="45"/>
      <c r="P335" s="45"/>
      <c r="U335" s="46"/>
      <c r="V335" s="103"/>
      <c r="W335" s="103"/>
      <c r="X335" s="103"/>
      <c r="Y335" s="45"/>
    </row>
    <row r="336" spans="1:25" s="48" customFormat="1">
      <c r="A336" s="237"/>
      <c r="B336" s="238"/>
      <c r="C336" s="238"/>
      <c r="D336" s="238"/>
      <c r="E336" s="238"/>
      <c r="F336" s="238"/>
      <c r="G336" s="238"/>
      <c r="H336" s="239"/>
      <c r="I336" s="239"/>
      <c r="J336" s="169"/>
      <c r="M336" s="170"/>
      <c r="N336" s="45"/>
      <c r="O336" s="45"/>
      <c r="P336" s="45"/>
      <c r="U336" s="46"/>
      <c r="V336" s="103"/>
      <c r="W336" s="103"/>
      <c r="X336" s="103"/>
      <c r="Y336" s="45"/>
    </row>
    <row r="337" spans="1:25" s="48" customFormat="1">
      <c r="A337" s="237"/>
      <c r="B337" s="238"/>
      <c r="C337" s="238"/>
      <c r="D337" s="238"/>
      <c r="E337" s="238"/>
      <c r="F337" s="238"/>
      <c r="G337" s="238"/>
      <c r="H337" s="239"/>
      <c r="I337" s="239"/>
      <c r="J337" s="169"/>
      <c r="M337" s="170"/>
      <c r="N337" s="45"/>
      <c r="O337" s="45"/>
      <c r="P337" s="45"/>
      <c r="U337" s="46"/>
      <c r="V337" s="103"/>
      <c r="W337" s="103"/>
      <c r="X337" s="103"/>
      <c r="Y337" s="45"/>
    </row>
    <row r="338" spans="1:25" s="48" customFormat="1">
      <c r="A338" s="237"/>
      <c r="B338" s="238"/>
      <c r="C338" s="238"/>
      <c r="D338" s="238"/>
      <c r="E338" s="238"/>
      <c r="F338" s="238"/>
      <c r="G338" s="238"/>
      <c r="H338" s="239"/>
      <c r="I338" s="239"/>
      <c r="J338" s="169"/>
      <c r="M338" s="170"/>
      <c r="N338" s="45"/>
      <c r="O338" s="45"/>
      <c r="P338" s="45"/>
      <c r="U338" s="46"/>
      <c r="V338" s="103"/>
      <c r="W338" s="103"/>
      <c r="X338" s="103"/>
      <c r="Y338" s="45"/>
    </row>
    <row r="339" spans="1:25" s="48" customFormat="1">
      <c r="A339" s="237"/>
      <c r="B339" s="238"/>
      <c r="C339" s="238"/>
      <c r="D339" s="238"/>
      <c r="E339" s="238"/>
      <c r="F339" s="238"/>
      <c r="G339" s="238"/>
      <c r="H339" s="239"/>
      <c r="I339" s="239"/>
      <c r="J339" s="169"/>
      <c r="M339" s="170"/>
      <c r="N339" s="45"/>
      <c r="O339" s="45"/>
      <c r="P339" s="45"/>
      <c r="U339" s="46"/>
      <c r="V339" s="103"/>
      <c r="W339" s="103"/>
      <c r="X339" s="103"/>
      <c r="Y339" s="45"/>
    </row>
    <row r="340" spans="1:25" s="48" customFormat="1">
      <c r="A340" s="237"/>
      <c r="B340" s="238"/>
      <c r="C340" s="238"/>
      <c r="D340" s="238"/>
      <c r="E340" s="238"/>
      <c r="F340" s="238"/>
      <c r="G340" s="238"/>
      <c r="H340" s="239"/>
      <c r="I340" s="239"/>
      <c r="J340" s="169"/>
      <c r="M340" s="170"/>
      <c r="N340" s="45"/>
      <c r="O340" s="45"/>
      <c r="P340" s="45"/>
      <c r="U340" s="46"/>
      <c r="V340" s="103"/>
      <c r="W340" s="103"/>
      <c r="X340" s="103"/>
      <c r="Y340" s="45"/>
    </row>
    <row r="341" spans="1:25" s="48" customFormat="1">
      <c r="A341" s="237"/>
      <c r="B341" s="238"/>
      <c r="C341" s="238"/>
      <c r="D341" s="238"/>
      <c r="E341" s="238"/>
      <c r="F341" s="238"/>
      <c r="G341" s="238"/>
      <c r="H341" s="239"/>
      <c r="I341" s="239"/>
      <c r="J341" s="169"/>
      <c r="M341" s="170"/>
      <c r="N341" s="45"/>
      <c r="O341" s="45"/>
      <c r="P341" s="45"/>
      <c r="U341" s="46"/>
      <c r="V341" s="103"/>
      <c r="W341" s="103"/>
      <c r="X341" s="103"/>
      <c r="Y341" s="45"/>
    </row>
    <row r="342" spans="1:25" s="48" customFormat="1">
      <c r="A342" s="237"/>
      <c r="B342" s="238"/>
      <c r="C342" s="238"/>
      <c r="D342" s="238"/>
      <c r="E342" s="238"/>
      <c r="F342" s="238"/>
      <c r="G342" s="238"/>
      <c r="H342" s="239"/>
      <c r="I342" s="239"/>
      <c r="J342" s="169"/>
      <c r="M342" s="170"/>
      <c r="N342" s="45"/>
      <c r="O342" s="45"/>
      <c r="P342" s="45"/>
      <c r="U342" s="46"/>
      <c r="V342" s="103"/>
      <c r="W342" s="103"/>
      <c r="X342" s="103"/>
      <c r="Y342" s="45"/>
    </row>
    <row r="343" spans="1:25" s="48" customFormat="1">
      <c r="A343" s="237"/>
      <c r="B343" s="238"/>
      <c r="C343" s="238"/>
      <c r="D343" s="238"/>
      <c r="E343" s="238"/>
      <c r="F343" s="238"/>
      <c r="G343" s="238"/>
      <c r="H343" s="239"/>
      <c r="I343" s="239"/>
      <c r="J343" s="169"/>
      <c r="M343" s="170"/>
      <c r="N343" s="45"/>
      <c r="O343" s="45"/>
      <c r="P343" s="45"/>
      <c r="U343" s="46"/>
      <c r="V343" s="103"/>
      <c r="W343" s="103"/>
      <c r="X343" s="103"/>
      <c r="Y343" s="45"/>
    </row>
    <row r="344" spans="1:25" s="48" customFormat="1">
      <c r="A344" s="237"/>
      <c r="B344" s="238"/>
      <c r="C344" s="238"/>
      <c r="D344" s="238"/>
      <c r="E344" s="238"/>
      <c r="F344" s="238"/>
      <c r="G344" s="238"/>
      <c r="H344" s="239"/>
      <c r="I344" s="239"/>
      <c r="J344" s="169"/>
      <c r="M344" s="170"/>
      <c r="N344" s="45"/>
      <c r="O344" s="45"/>
      <c r="P344" s="45"/>
      <c r="U344" s="46"/>
      <c r="V344" s="103"/>
      <c r="W344" s="103"/>
      <c r="X344" s="103"/>
      <c r="Y344" s="45"/>
    </row>
    <row r="345" spans="1:25" s="48" customFormat="1">
      <c r="A345" s="237"/>
      <c r="B345" s="238"/>
      <c r="C345" s="238"/>
      <c r="D345" s="238"/>
      <c r="E345" s="238"/>
      <c r="F345" s="238"/>
      <c r="G345" s="238"/>
      <c r="H345" s="239"/>
      <c r="I345" s="239"/>
      <c r="J345" s="169"/>
      <c r="M345" s="170"/>
      <c r="N345" s="45"/>
      <c r="O345" s="45"/>
      <c r="P345" s="45"/>
      <c r="U345" s="46"/>
      <c r="V345" s="103"/>
      <c r="W345" s="103"/>
      <c r="X345" s="103"/>
      <c r="Y345" s="45"/>
    </row>
    <row r="346" spans="1:25" s="48" customFormat="1">
      <c r="A346" s="237"/>
      <c r="B346" s="238"/>
      <c r="C346" s="238"/>
      <c r="D346" s="238"/>
      <c r="E346" s="238"/>
      <c r="F346" s="238"/>
      <c r="G346" s="238"/>
      <c r="H346" s="239"/>
      <c r="I346" s="239"/>
      <c r="J346" s="169"/>
      <c r="M346" s="170"/>
      <c r="N346" s="45"/>
      <c r="O346" s="45"/>
      <c r="P346" s="45"/>
      <c r="U346" s="46"/>
      <c r="V346" s="103"/>
      <c r="W346" s="103"/>
      <c r="X346" s="103"/>
      <c r="Y346" s="45"/>
    </row>
    <row r="347" spans="1:25" s="48" customFormat="1">
      <c r="A347" s="237"/>
      <c r="B347" s="238"/>
      <c r="C347" s="238"/>
      <c r="D347" s="238"/>
      <c r="E347" s="238"/>
      <c r="F347" s="238"/>
      <c r="G347" s="238"/>
      <c r="H347" s="239"/>
      <c r="I347" s="239"/>
      <c r="J347" s="169"/>
      <c r="M347" s="170"/>
      <c r="N347" s="45"/>
      <c r="O347" s="45"/>
      <c r="P347" s="45"/>
      <c r="U347" s="46"/>
      <c r="V347" s="103"/>
      <c r="W347" s="103"/>
      <c r="X347" s="103"/>
      <c r="Y347" s="45"/>
    </row>
    <row r="348" spans="1:25" s="48" customFormat="1">
      <c r="A348" s="237"/>
      <c r="B348" s="238"/>
      <c r="C348" s="238"/>
      <c r="D348" s="238"/>
      <c r="E348" s="238"/>
      <c r="F348" s="238"/>
      <c r="G348" s="238"/>
      <c r="H348" s="239"/>
      <c r="I348" s="239"/>
      <c r="J348" s="169"/>
      <c r="M348" s="170"/>
      <c r="N348" s="45"/>
      <c r="O348" s="45"/>
      <c r="P348" s="45"/>
      <c r="U348" s="46"/>
      <c r="V348" s="103"/>
      <c r="W348" s="103"/>
      <c r="X348" s="103"/>
      <c r="Y348" s="45"/>
    </row>
    <row r="349" spans="1:25" s="48" customFormat="1">
      <c r="A349" s="237"/>
      <c r="B349" s="238"/>
      <c r="C349" s="238"/>
      <c r="D349" s="238"/>
      <c r="E349" s="238"/>
      <c r="F349" s="238"/>
      <c r="G349" s="238"/>
      <c r="H349" s="239"/>
      <c r="I349" s="239"/>
      <c r="J349" s="169"/>
      <c r="M349" s="170"/>
      <c r="N349" s="45"/>
      <c r="O349" s="45"/>
      <c r="P349" s="45"/>
      <c r="U349" s="46"/>
      <c r="V349" s="103"/>
      <c r="W349" s="103"/>
      <c r="X349" s="103"/>
      <c r="Y349" s="45"/>
    </row>
    <row r="350" spans="1:25" s="48" customFormat="1">
      <c r="A350" s="237"/>
      <c r="B350" s="238"/>
      <c r="C350" s="238"/>
      <c r="D350" s="238"/>
      <c r="E350" s="238"/>
      <c r="F350" s="238"/>
      <c r="G350" s="238"/>
      <c r="H350" s="239"/>
      <c r="I350" s="239"/>
      <c r="J350" s="169"/>
      <c r="M350" s="170"/>
      <c r="N350" s="45"/>
      <c r="O350" s="45"/>
      <c r="P350" s="45"/>
      <c r="U350" s="46"/>
      <c r="V350" s="103"/>
      <c r="W350" s="103"/>
      <c r="X350" s="103"/>
      <c r="Y350" s="45"/>
    </row>
    <row r="351" spans="1:25" s="48" customFormat="1">
      <c r="A351" s="237"/>
      <c r="B351" s="238"/>
      <c r="C351" s="238"/>
      <c r="D351" s="238"/>
      <c r="E351" s="238"/>
      <c r="F351" s="238"/>
      <c r="G351" s="238"/>
      <c r="H351" s="239"/>
      <c r="I351" s="239"/>
      <c r="J351" s="169"/>
      <c r="M351" s="170"/>
      <c r="N351" s="45"/>
      <c r="O351" s="45"/>
      <c r="P351" s="45"/>
      <c r="U351" s="46"/>
      <c r="V351" s="103"/>
      <c r="W351" s="103"/>
      <c r="X351" s="103"/>
      <c r="Y351" s="45"/>
    </row>
    <row r="352" spans="1:25" s="48" customFormat="1">
      <c r="A352" s="237"/>
      <c r="B352" s="238"/>
      <c r="C352" s="238"/>
      <c r="D352" s="238"/>
      <c r="E352" s="238"/>
      <c r="F352" s="238"/>
      <c r="G352" s="238"/>
      <c r="H352" s="239"/>
      <c r="I352" s="239"/>
      <c r="J352" s="169"/>
      <c r="M352" s="170"/>
      <c r="N352" s="45"/>
      <c r="O352" s="45"/>
      <c r="P352" s="45"/>
      <c r="U352" s="46"/>
      <c r="V352" s="103"/>
      <c r="W352" s="103"/>
      <c r="X352" s="103"/>
      <c r="Y352" s="45"/>
    </row>
    <row r="353" spans="1:25" s="48" customFormat="1">
      <c r="A353" s="237"/>
      <c r="B353" s="238"/>
      <c r="C353" s="238"/>
      <c r="D353" s="238"/>
      <c r="E353" s="238"/>
      <c r="F353" s="238"/>
      <c r="G353" s="238"/>
      <c r="H353" s="239"/>
      <c r="I353" s="239"/>
      <c r="J353" s="169"/>
      <c r="M353" s="170"/>
      <c r="N353" s="45"/>
      <c r="O353" s="45"/>
      <c r="P353" s="45"/>
      <c r="U353" s="46"/>
      <c r="V353" s="103"/>
      <c r="W353" s="103"/>
      <c r="X353" s="103"/>
      <c r="Y353" s="45"/>
    </row>
    <row r="354" spans="1:25" s="48" customFormat="1">
      <c r="A354" s="237"/>
      <c r="B354" s="238"/>
      <c r="C354" s="238"/>
      <c r="D354" s="238"/>
      <c r="E354" s="238"/>
      <c r="F354" s="238"/>
      <c r="G354" s="238"/>
      <c r="H354" s="239"/>
      <c r="I354" s="239"/>
      <c r="J354" s="169"/>
      <c r="M354" s="170"/>
      <c r="N354" s="45"/>
      <c r="O354" s="45"/>
      <c r="P354" s="45"/>
      <c r="U354" s="46"/>
      <c r="V354" s="103"/>
      <c r="W354" s="103"/>
      <c r="X354" s="103"/>
      <c r="Y354" s="45"/>
    </row>
    <row r="355" spans="1:25" s="48" customFormat="1">
      <c r="A355" s="237"/>
      <c r="B355" s="238"/>
      <c r="C355" s="238"/>
      <c r="D355" s="238"/>
      <c r="E355" s="238"/>
      <c r="F355" s="238"/>
      <c r="G355" s="238"/>
      <c r="H355" s="239"/>
      <c r="I355" s="239"/>
      <c r="J355" s="169"/>
      <c r="M355" s="170"/>
      <c r="N355" s="45"/>
      <c r="O355" s="45"/>
      <c r="P355" s="45"/>
      <c r="U355" s="46"/>
      <c r="V355" s="103"/>
      <c r="W355" s="103"/>
      <c r="X355" s="103"/>
      <c r="Y355" s="45"/>
    </row>
    <row r="356" spans="1:25" s="48" customFormat="1">
      <c r="A356" s="237"/>
      <c r="B356" s="238"/>
      <c r="C356" s="238"/>
      <c r="D356" s="238"/>
      <c r="E356" s="238"/>
      <c r="F356" s="238"/>
      <c r="G356" s="238"/>
      <c r="H356" s="239"/>
      <c r="I356" s="239"/>
      <c r="J356" s="169"/>
      <c r="M356" s="170"/>
      <c r="N356" s="45"/>
      <c r="O356" s="45"/>
      <c r="P356" s="45"/>
      <c r="U356" s="46"/>
      <c r="V356" s="103"/>
      <c r="W356" s="103"/>
      <c r="X356" s="103"/>
      <c r="Y356" s="45"/>
    </row>
    <row r="357" spans="1:25" s="48" customFormat="1">
      <c r="A357" s="237"/>
      <c r="B357" s="238"/>
      <c r="C357" s="238"/>
      <c r="D357" s="238"/>
      <c r="E357" s="238"/>
      <c r="F357" s="238"/>
      <c r="G357" s="238"/>
      <c r="H357" s="239"/>
      <c r="I357" s="239"/>
      <c r="J357" s="169"/>
      <c r="M357" s="170"/>
      <c r="N357" s="45"/>
      <c r="O357" s="45"/>
      <c r="P357" s="45"/>
      <c r="U357" s="46"/>
      <c r="V357" s="103"/>
      <c r="W357" s="103"/>
      <c r="X357" s="103"/>
      <c r="Y357" s="45"/>
    </row>
    <row r="358" spans="1:25" s="48" customFormat="1">
      <c r="A358" s="237"/>
      <c r="B358" s="238"/>
      <c r="C358" s="238"/>
      <c r="D358" s="238"/>
      <c r="E358" s="238"/>
      <c r="F358" s="238"/>
      <c r="G358" s="238"/>
      <c r="H358" s="239"/>
      <c r="I358" s="239"/>
      <c r="J358" s="169"/>
      <c r="M358" s="170"/>
      <c r="N358" s="45"/>
      <c r="O358" s="45"/>
      <c r="P358" s="45"/>
      <c r="U358" s="46"/>
      <c r="V358" s="103"/>
      <c r="W358" s="103"/>
      <c r="X358" s="103"/>
      <c r="Y358" s="45"/>
    </row>
    <row r="359" spans="1:25" s="48" customFormat="1">
      <c r="A359" s="237"/>
      <c r="B359" s="238"/>
      <c r="C359" s="238"/>
      <c r="D359" s="238"/>
      <c r="E359" s="238"/>
      <c r="F359" s="238"/>
      <c r="G359" s="238"/>
      <c r="H359" s="239"/>
      <c r="I359" s="239"/>
      <c r="J359" s="169"/>
      <c r="M359" s="170"/>
      <c r="N359" s="45"/>
      <c r="O359" s="45"/>
      <c r="P359" s="45"/>
      <c r="U359" s="46"/>
      <c r="V359" s="103"/>
      <c r="W359" s="103"/>
      <c r="X359" s="103"/>
      <c r="Y359" s="45"/>
    </row>
    <row r="360" spans="1:25" s="48" customFormat="1">
      <c r="A360" s="237"/>
      <c r="B360" s="238"/>
      <c r="C360" s="238"/>
      <c r="D360" s="238"/>
      <c r="E360" s="238"/>
      <c r="F360" s="238"/>
      <c r="G360" s="238"/>
      <c r="H360" s="239"/>
      <c r="I360" s="239"/>
      <c r="J360" s="169"/>
      <c r="M360" s="170"/>
      <c r="N360" s="45"/>
      <c r="O360" s="45"/>
      <c r="P360" s="45"/>
      <c r="U360" s="46"/>
      <c r="V360" s="103"/>
      <c r="W360" s="103"/>
      <c r="X360" s="103"/>
      <c r="Y360" s="45"/>
    </row>
    <row r="361" spans="1:25" s="48" customFormat="1">
      <c r="A361" s="237"/>
      <c r="B361" s="238"/>
      <c r="C361" s="238"/>
      <c r="D361" s="238"/>
      <c r="E361" s="238"/>
      <c r="F361" s="238"/>
      <c r="G361" s="238"/>
      <c r="H361" s="239"/>
      <c r="I361" s="239"/>
      <c r="J361" s="169"/>
      <c r="M361" s="170"/>
      <c r="N361" s="45"/>
      <c r="O361" s="45"/>
      <c r="P361" s="45"/>
      <c r="U361" s="46"/>
      <c r="V361" s="103"/>
      <c r="W361" s="103"/>
      <c r="X361" s="103"/>
      <c r="Y361" s="45"/>
    </row>
    <row r="362" spans="1:25" s="48" customFormat="1">
      <c r="A362" s="237"/>
      <c r="B362" s="238"/>
      <c r="C362" s="238"/>
      <c r="D362" s="238"/>
      <c r="E362" s="238"/>
      <c r="F362" s="238"/>
      <c r="G362" s="238"/>
      <c r="H362" s="239"/>
      <c r="I362" s="239"/>
      <c r="J362" s="169"/>
      <c r="M362" s="170"/>
      <c r="N362" s="45"/>
      <c r="O362" s="45"/>
      <c r="P362" s="45"/>
      <c r="U362" s="46"/>
      <c r="V362" s="103"/>
      <c r="W362" s="103"/>
      <c r="X362" s="103"/>
      <c r="Y362" s="45"/>
    </row>
    <row r="363" spans="1:25" s="48" customFormat="1">
      <c r="A363" s="237"/>
      <c r="B363" s="238"/>
      <c r="C363" s="238"/>
      <c r="D363" s="238"/>
      <c r="E363" s="238"/>
      <c r="F363" s="238"/>
      <c r="G363" s="238"/>
      <c r="H363" s="239"/>
      <c r="I363" s="239"/>
      <c r="J363" s="169"/>
      <c r="M363" s="170"/>
      <c r="N363" s="45"/>
      <c r="O363" s="45"/>
      <c r="P363" s="45"/>
      <c r="U363" s="46"/>
      <c r="V363" s="103"/>
      <c r="W363" s="103"/>
      <c r="X363" s="103"/>
      <c r="Y363" s="45"/>
    </row>
    <row r="364" spans="1:25" s="48" customFormat="1">
      <c r="A364" s="237"/>
      <c r="B364" s="238"/>
      <c r="C364" s="238"/>
      <c r="D364" s="238"/>
      <c r="E364" s="238"/>
      <c r="F364" s="238"/>
      <c r="G364" s="238"/>
      <c r="H364" s="239"/>
      <c r="I364" s="239"/>
      <c r="J364" s="169"/>
      <c r="M364" s="170"/>
      <c r="N364" s="45"/>
      <c r="O364" s="45"/>
      <c r="P364" s="45"/>
      <c r="U364" s="46"/>
      <c r="V364" s="103"/>
      <c r="W364" s="103"/>
      <c r="X364" s="103"/>
      <c r="Y364" s="45"/>
    </row>
    <row r="365" spans="1:25" s="48" customFormat="1">
      <c r="A365" s="237"/>
      <c r="B365" s="238"/>
      <c r="C365" s="238"/>
      <c r="D365" s="238"/>
      <c r="E365" s="238"/>
      <c r="F365" s="238"/>
      <c r="G365" s="238"/>
      <c r="H365" s="239"/>
      <c r="I365" s="239"/>
      <c r="J365" s="169"/>
      <c r="M365" s="170"/>
      <c r="N365" s="45"/>
      <c r="O365" s="45"/>
      <c r="P365" s="45"/>
      <c r="U365" s="46"/>
      <c r="V365" s="103"/>
      <c r="W365" s="103"/>
      <c r="X365" s="103"/>
      <c r="Y365" s="45"/>
    </row>
    <row r="366" spans="1:25" s="48" customFormat="1">
      <c r="A366" s="237"/>
      <c r="B366" s="238"/>
      <c r="C366" s="238"/>
      <c r="D366" s="238"/>
      <c r="E366" s="238"/>
      <c r="F366" s="238"/>
      <c r="G366" s="238"/>
      <c r="H366" s="239"/>
      <c r="I366" s="239"/>
      <c r="J366" s="169"/>
      <c r="M366" s="170"/>
      <c r="N366" s="45"/>
      <c r="O366" s="45"/>
      <c r="P366" s="45"/>
      <c r="U366" s="46"/>
      <c r="V366" s="103"/>
      <c r="W366" s="103"/>
      <c r="X366" s="103"/>
      <c r="Y366" s="45"/>
    </row>
    <row r="367" spans="1:25" s="48" customFormat="1">
      <c r="A367" s="237"/>
      <c r="B367" s="238"/>
      <c r="C367" s="238"/>
      <c r="D367" s="238"/>
      <c r="E367" s="238"/>
      <c r="F367" s="238"/>
      <c r="G367" s="238"/>
      <c r="H367" s="239"/>
      <c r="I367" s="239"/>
      <c r="J367" s="169"/>
      <c r="M367" s="170"/>
      <c r="N367" s="45"/>
      <c r="O367" s="45"/>
      <c r="P367" s="45"/>
      <c r="U367" s="46"/>
      <c r="V367" s="103"/>
      <c r="W367" s="103"/>
      <c r="X367" s="103"/>
      <c r="Y367" s="45"/>
    </row>
    <row r="368" spans="1:25" s="48" customFormat="1">
      <c r="A368" s="237"/>
      <c r="B368" s="238"/>
      <c r="C368" s="238"/>
      <c r="D368" s="238"/>
      <c r="E368" s="238"/>
      <c r="F368" s="238"/>
      <c r="G368" s="238"/>
      <c r="H368" s="239"/>
      <c r="I368" s="239"/>
      <c r="J368" s="169"/>
      <c r="M368" s="170"/>
      <c r="N368" s="45"/>
      <c r="O368" s="45"/>
      <c r="P368" s="45"/>
      <c r="U368" s="46"/>
      <c r="V368" s="103"/>
      <c r="W368" s="103"/>
      <c r="X368" s="103"/>
      <c r="Y368" s="45"/>
    </row>
    <row r="369" spans="1:25" s="48" customFormat="1">
      <c r="A369" s="237"/>
      <c r="B369" s="238"/>
      <c r="C369" s="238"/>
      <c r="D369" s="238"/>
      <c r="E369" s="238"/>
      <c r="F369" s="238"/>
      <c r="G369" s="238"/>
      <c r="H369" s="239"/>
      <c r="I369" s="239"/>
      <c r="J369" s="169"/>
      <c r="M369" s="170"/>
      <c r="N369" s="45"/>
      <c r="O369" s="45"/>
      <c r="P369" s="45"/>
      <c r="U369" s="46"/>
      <c r="V369" s="103"/>
      <c r="W369" s="103"/>
      <c r="X369" s="103"/>
      <c r="Y369" s="45"/>
    </row>
    <row r="370" spans="1:25" s="48" customFormat="1">
      <c r="A370" s="237"/>
      <c r="B370" s="238"/>
      <c r="C370" s="238"/>
      <c r="D370" s="238"/>
      <c r="E370" s="238"/>
      <c r="F370" s="238"/>
      <c r="G370" s="238"/>
      <c r="H370" s="239"/>
      <c r="I370" s="239"/>
      <c r="J370" s="169"/>
      <c r="M370" s="170"/>
      <c r="N370" s="45"/>
      <c r="O370" s="45"/>
      <c r="P370" s="45"/>
      <c r="U370" s="46"/>
      <c r="V370" s="103"/>
      <c r="W370" s="103"/>
      <c r="X370" s="103"/>
      <c r="Y370" s="45"/>
    </row>
    <row r="371" spans="1:25" s="48" customFormat="1">
      <c r="A371" s="237"/>
      <c r="B371" s="238"/>
      <c r="C371" s="238"/>
      <c r="D371" s="238"/>
      <c r="E371" s="238"/>
      <c r="F371" s="238"/>
      <c r="G371" s="238"/>
      <c r="H371" s="239"/>
      <c r="I371" s="239"/>
      <c r="J371" s="169"/>
      <c r="M371" s="170"/>
      <c r="N371" s="45"/>
      <c r="O371" s="45"/>
      <c r="P371" s="45"/>
      <c r="U371" s="46"/>
      <c r="V371" s="103"/>
      <c r="W371" s="103"/>
      <c r="X371" s="103"/>
      <c r="Y371" s="45"/>
    </row>
    <row r="372" spans="1:25" s="48" customFormat="1">
      <c r="A372" s="237"/>
      <c r="B372" s="238"/>
      <c r="C372" s="238"/>
      <c r="D372" s="238"/>
      <c r="E372" s="238"/>
      <c r="F372" s="238"/>
      <c r="G372" s="238"/>
      <c r="H372" s="239"/>
      <c r="I372" s="239"/>
      <c r="J372" s="169"/>
      <c r="M372" s="170"/>
      <c r="N372" s="45"/>
      <c r="O372" s="45"/>
      <c r="P372" s="45"/>
      <c r="U372" s="46"/>
      <c r="V372" s="103"/>
      <c r="W372" s="103"/>
      <c r="X372" s="103"/>
      <c r="Y372" s="45"/>
    </row>
    <row r="373" spans="1:25" s="48" customFormat="1">
      <c r="A373" s="237"/>
      <c r="B373" s="238"/>
      <c r="C373" s="238"/>
      <c r="D373" s="238"/>
      <c r="E373" s="238"/>
      <c r="F373" s="238"/>
      <c r="G373" s="238"/>
      <c r="H373" s="239"/>
      <c r="I373" s="239"/>
      <c r="J373" s="169"/>
      <c r="M373" s="170"/>
      <c r="N373" s="45"/>
      <c r="O373" s="45"/>
      <c r="P373" s="45"/>
      <c r="U373" s="46"/>
      <c r="V373" s="103"/>
      <c r="W373" s="103"/>
      <c r="X373" s="103"/>
      <c r="Y373" s="45"/>
    </row>
    <row r="374" spans="1:25" s="48" customFormat="1">
      <c r="A374" s="237"/>
      <c r="B374" s="238"/>
      <c r="C374" s="238"/>
      <c r="D374" s="238"/>
      <c r="E374" s="238"/>
      <c r="F374" s="238"/>
      <c r="G374" s="238"/>
      <c r="H374" s="239"/>
      <c r="I374" s="239"/>
      <c r="J374" s="169"/>
      <c r="M374" s="170"/>
      <c r="N374" s="45"/>
      <c r="O374" s="45"/>
      <c r="P374" s="45"/>
      <c r="U374" s="46"/>
      <c r="V374" s="103"/>
      <c r="W374" s="103"/>
      <c r="X374" s="103"/>
      <c r="Y374" s="45"/>
    </row>
    <row r="375" spans="1:25" s="48" customFormat="1">
      <c r="A375" s="237"/>
      <c r="B375" s="238"/>
      <c r="C375" s="238"/>
      <c r="D375" s="238"/>
      <c r="E375" s="238"/>
      <c r="F375" s="238"/>
      <c r="G375" s="238"/>
      <c r="H375" s="239"/>
      <c r="I375" s="239"/>
      <c r="J375" s="169"/>
      <c r="M375" s="170"/>
      <c r="N375" s="45"/>
      <c r="O375" s="45"/>
      <c r="P375" s="45"/>
      <c r="U375" s="46"/>
      <c r="V375" s="103"/>
      <c r="W375" s="103"/>
      <c r="X375" s="103"/>
      <c r="Y375" s="45"/>
    </row>
    <row r="376" spans="1:25" s="48" customFormat="1">
      <c r="A376" s="237"/>
      <c r="B376" s="238"/>
      <c r="C376" s="238"/>
      <c r="D376" s="238"/>
      <c r="E376" s="238"/>
      <c r="F376" s="238"/>
      <c r="G376" s="238"/>
      <c r="H376" s="239"/>
      <c r="I376" s="239"/>
      <c r="J376" s="169"/>
      <c r="M376" s="170"/>
      <c r="N376" s="45"/>
      <c r="O376" s="45"/>
      <c r="P376" s="45"/>
      <c r="U376" s="46"/>
      <c r="V376" s="103"/>
      <c r="W376" s="103"/>
      <c r="X376" s="103"/>
      <c r="Y376" s="45"/>
    </row>
    <row r="377" spans="1:25" s="48" customFormat="1">
      <c r="A377" s="237"/>
      <c r="B377" s="238"/>
      <c r="C377" s="238"/>
      <c r="D377" s="238"/>
      <c r="E377" s="238"/>
      <c r="F377" s="238"/>
      <c r="G377" s="238"/>
      <c r="H377" s="239"/>
      <c r="I377" s="239"/>
      <c r="J377" s="169"/>
      <c r="M377" s="170"/>
      <c r="N377" s="45"/>
      <c r="O377" s="45"/>
      <c r="P377" s="45"/>
      <c r="U377" s="46"/>
      <c r="V377" s="103"/>
      <c r="W377" s="103"/>
      <c r="X377" s="103"/>
      <c r="Y377" s="45"/>
    </row>
    <row r="378" spans="1:25" s="48" customFormat="1">
      <c r="A378" s="237"/>
      <c r="B378" s="238"/>
      <c r="C378" s="238"/>
      <c r="D378" s="238"/>
      <c r="E378" s="238"/>
      <c r="F378" s="238"/>
      <c r="G378" s="238"/>
      <c r="H378" s="239"/>
      <c r="I378" s="239"/>
      <c r="J378" s="169"/>
      <c r="M378" s="170"/>
      <c r="N378" s="45"/>
      <c r="O378" s="45"/>
      <c r="P378" s="45"/>
      <c r="U378" s="46"/>
      <c r="V378" s="103"/>
      <c r="W378" s="103"/>
      <c r="X378" s="103"/>
      <c r="Y378" s="45"/>
    </row>
    <row r="379" spans="1:25" s="48" customFormat="1">
      <c r="A379" s="237"/>
      <c r="B379" s="238"/>
      <c r="C379" s="238"/>
      <c r="D379" s="238"/>
      <c r="E379" s="238"/>
      <c r="F379" s="238"/>
      <c r="G379" s="238"/>
      <c r="H379" s="239"/>
      <c r="I379" s="239"/>
      <c r="J379" s="169"/>
      <c r="M379" s="170"/>
      <c r="N379" s="45"/>
      <c r="O379" s="45"/>
      <c r="P379" s="45"/>
      <c r="U379" s="46"/>
      <c r="V379" s="103"/>
      <c r="W379" s="103"/>
      <c r="X379" s="103"/>
      <c r="Y379" s="45"/>
    </row>
    <row r="380" spans="1:25" s="48" customFormat="1">
      <c r="A380" s="237"/>
      <c r="B380" s="238"/>
      <c r="C380" s="238"/>
      <c r="D380" s="238"/>
      <c r="E380" s="238"/>
      <c r="F380" s="238"/>
      <c r="G380" s="238"/>
      <c r="H380" s="239"/>
      <c r="I380" s="239"/>
      <c r="J380" s="169"/>
      <c r="M380" s="170"/>
      <c r="N380" s="45"/>
      <c r="O380" s="45"/>
      <c r="P380" s="45"/>
      <c r="U380" s="46"/>
      <c r="V380" s="103"/>
      <c r="W380" s="103"/>
      <c r="X380" s="103"/>
      <c r="Y380" s="45"/>
    </row>
    <row r="381" spans="1:25" s="48" customFormat="1">
      <c r="A381" s="237"/>
      <c r="B381" s="238"/>
      <c r="C381" s="238"/>
      <c r="D381" s="238"/>
      <c r="E381" s="238"/>
      <c r="F381" s="238"/>
      <c r="G381" s="238"/>
      <c r="H381" s="239"/>
      <c r="I381" s="239"/>
      <c r="J381" s="169"/>
      <c r="M381" s="170"/>
      <c r="N381" s="45"/>
      <c r="O381" s="45"/>
      <c r="P381" s="45"/>
      <c r="U381" s="46"/>
      <c r="V381" s="103"/>
      <c r="W381" s="103"/>
      <c r="X381" s="103"/>
      <c r="Y381" s="45"/>
    </row>
    <row r="382" spans="1:25" s="48" customFormat="1">
      <c r="A382" s="237"/>
      <c r="B382" s="238"/>
      <c r="C382" s="238"/>
      <c r="D382" s="238"/>
      <c r="E382" s="238"/>
      <c r="F382" s="238"/>
      <c r="G382" s="238"/>
      <c r="H382" s="239"/>
      <c r="I382" s="239"/>
      <c r="J382" s="169"/>
      <c r="M382" s="170"/>
      <c r="N382" s="45"/>
      <c r="O382" s="45"/>
      <c r="P382" s="45"/>
      <c r="U382" s="46"/>
      <c r="V382" s="103"/>
      <c r="W382" s="103"/>
      <c r="X382" s="103"/>
      <c r="Y382" s="45"/>
    </row>
    <row r="383" spans="1:25" s="48" customFormat="1">
      <c r="A383" s="237"/>
      <c r="B383" s="238"/>
      <c r="C383" s="238"/>
      <c r="D383" s="238"/>
      <c r="E383" s="238"/>
      <c r="F383" s="238"/>
      <c r="G383" s="238"/>
      <c r="H383" s="239"/>
      <c r="I383" s="239"/>
      <c r="J383" s="169"/>
      <c r="M383" s="170"/>
      <c r="N383" s="45"/>
      <c r="O383" s="45"/>
      <c r="P383" s="45"/>
      <c r="U383" s="46"/>
      <c r="V383" s="103"/>
      <c r="W383" s="103"/>
      <c r="X383" s="103"/>
      <c r="Y383" s="45"/>
    </row>
    <row r="384" spans="1:25" s="48" customFormat="1">
      <c r="A384" s="237"/>
      <c r="B384" s="238"/>
      <c r="C384" s="238"/>
      <c r="D384" s="238"/>
      <c r="E384" s="238"/>
      <c r="F384" s="238"/>
      <c r="G384" s="238"/>
      <c r="H384" s="239"/>
      <c r="I384" s="239"/>
      <c r="J384" s="169"/>
      <c r="M384" s="170"/>
      <c r="N384" s="45"/>
      <c r="O384" s="45"/>
      <c r="P384" s="45"/>
      <c r="U384" s="46"/>
      <c r="V384" s="103"/>
      <c r="W384" s="103"/>
      <c r="X384" s="103"/>
      <c r="Y384" s="45"/>
    </row>
    <row r="385" spans="1:25" s="48" customFormat="1">
      <c r="A385" s="237"/>
      <c r="B385" s="238"/>
      <c r="C385" s="238"/>
      <c r="D385" s="238"/>
      <c r="E385" s="238"/>
      <c r="F385" s="238"/>
      <c r="G385" s="238"/>
      <c r="H385" s="239"/>
      <c r="I385" s="239"/>
      <c r="J385" s="169"/>
      <c r="M385" s="170"/>
      <c r="N385" s="45"/>
      <c r="O385" s="45"/>
      <c r="P385" s="45"/>
      <c r="U385" s="46"/>
      <c r="V385" s="103"/>
      <c r="W385" s="103"/>
      <c r="X385" s="103"/>
      <c r="Y385" s="45"/>
    </row>
    <row r="386" spans="1:25" s="48" customFormat="1">
      <c r="A386" s="237"/>
      <c r="B386" s="238"/>
      <c r="C386" s="238"/>
      <c r="D386" s="238"/>
      <c r="E386" s="238"/>
      <c r="F386" s="238"/>
      <c r="G386" s="238"/>
      <c r="H386" s="239"/>
      <c r="I386" s="239"/>
      <c r="J386" s="169"/>
      <c r="M386" s="170"/>
      <c r="N386" s="45"/>
      <c r="O386" s="45"/>
      <c r="P386" s="45"/>
      <c r="U386" s="46"/>
      <c r="V386" s="103"/>
      <c r="W386" s="103"/>
      <c r="X386" s="103"/>
      <c r="Y386" s="45"/>
    </row>
    <row r="387" spans="1:25" s="48" customFormat="1">
      <c r="A387" s="237"/>
      <c r="B387" s="238"/>
      <c r="C387" s="238"/>
      <c r="D387" s="238"/>
      <c r="E387" s="238"/>
      <c r="F387" s="238"/>
      <c r="G387" s="238"/>
      <c r="H387" s="239"/>
      <c r="I387" s="239"/>
      <c r="J387" s="169"/>
      <c r="M387" s="170"/>
      <c r="N387" s="45"/>
      <c r="O387" s="45"/>
      <c r="P387" s="45"/>
      <c r="U387" s="46"/>
      <c r="V387" s="103"/>
      <c r="W387" s="103"/>
      <c r="X387" s="103"/>
      <c r="Y387" s="45"/>
    </row>
    <row r="388" spans="1:25" s="48" customFormat="1">
      <c r="A388" s="237"/>
      <c r="B388" s="238"/>
      <c r="C388" s="238"/>
      <c r="D388" s="238"/>
      <c r="E388" s="238"/>
      <c r="F388" s="238"/>
      <c r="G388" s="238"/>
      <c r="H388" s="239"/>
      <c r="I388" s="239"/>
      <c r="J388" s="169"/>
      <c r="M388" s="170"/>
      <c r="N388" s="45"/>
      <c r="O388" s="45"/>
      <c r="P388" s="45"/>
      <c r="U388" s="46"/>
      <c r="V388" s="103"/>
      <c r="W388" s="103"/>
      <c r="X388" s="103"/>
      <c r="Y388" s="45"/>
    </row>
    <row r="389" spans="1:25" s="48" customFormat="1">
      <c r="A389" s="237"/>
      <c r="B389" s="238"/>
      <c r="C389" s="238"/>
      <c r="D389" s="238"/>
      <c r="E389" s="238"/>
      <c r="F389" s="238"/>
      <c r="G389" s="238"/>
      <c r="H389" s="239"/>
      <c r="I389" s="239"/>
      <c r="J389" s="169"/>
      <c r="M389" s="170"/>
      <c r="N389" s="45"/>
      <c r="O389" s="45"/>
      <c r="P389" s="45"/>
      <c r="U389" s="46"/>
      <c r="V389" s="103"/>
      <c r="W389" s="103"/>
      <c r="X389" s="103"/>
      <c r="Y389" s="45"/>
    </row>
    <row r="390" spans="1:25" s="48" customFormat="1">
      <c r="A390" s="237"/>
      <c r="B390" s="238"/>
      <c r="C390" s="238"/>
      <c r="D390" s="238"/>
      <c r="E390" s="238"/>
      <c r="F390" s="238"/>
      <c r="G390" s="238"/>
      <c r="H390" s="239"/>
      <c r="I390" s="239"/>
      <c r="J390" s="169"/>
      <c r="M390" s="170"/>
      <c r="N390" s="45"/>
      <c r="O390" s="45"/>
      <c r="P390" s="45"/>
      <c r="U390" s="46"/>
      <c r="V390" s="103"/>
      <c r="W390" s="103"/>
      <c r="X390" s="103"/>
      <c r="Y390" s="45"/>
    </row>
    <row r="391" spans="1:25" s="48" customFormat="1">
      <c r="A391" s="237"/>
      <c r="B391" s="238"/>
      <c r="C391" s="238"/>
      <c r="D391" s="238"/>
      <c r="E391" s="238"/>
      <c r="F391" s="238"/>
      <c r="G391" s="238"/>
      <c r="H391" s="239"/>
      <c r="I391" s="239"/>
      <c r="J391" s="169"/>
      <c r="M391" s="170"/>
      <c r="N391" s="45"/>
      <c r="O391" s="45"/>
      <c r="P391" s="45"/>
      <c r="U391" s="46"/>
      <c r="V391" s="103"/>
      <c r="W391" s="103"/>
      <c r="X391" s="103"/>
      <c r="Y391" s="45"/>
    </row>
    <row r="392" spans="1:25" s="48" customFormat="1">
      <c r="A392" s="237"/>
      <c r="B392" s="238"/>
      <c r="C392" s="238"/>
      <c r="D392" s="238"/>
      <c r="E392" s="238"/>
      <c r="F392" s="238"/>
      <c r="G392" s="238"/>
      <c r="H392" s="239"/>
      <c r="I392" s="239"/>
      <c r="J392" s="169"/>
      <c r="M392" s="170"/>
      <c r="N392" s="45"/>
      <c r="O392" s="45"/>
      <c r="P392" s="45"/>
      <c r="U392" s="46"/>
      <c r="V392" s="103"/>
      <c r="W392" s="103"/>
      <c r="X392" s="103"/>
      <c r="Y392" s="45"/>
    </row>
    <row r="393" spans="1:25" s="48" customFormat="1">
      <c r="A393" s="237"/>
      <c r="B393" s="238"/>
      <c r="C393" s="238"/>
      <c r="D393" s="238"/>
      <c r="E393" s="238"/>
      <c r="F393" s="238"/>
      <c r="G393" s="238"/>
      <c r="H393" s="239"/>
      <c r="I393" s="239"/>
      <c r="J393" s="169"/>
      <c r="M393" s="170"/>
      <c r="N393" s="45"/>
      <c r="O393" s="45"/>
      <c r="P393" s="45"/>
      <c r="U393" s="46"/>
      <c r="V393" s="103"/>
      <c r="W393" s="103"/>
      <c r="X393" s="103"/>
      <c r="Y393" s="45"/>
    </row>
    <row r="394" spans="1:25" s="48" customFormat="1">
      <c r="A394" s="237"/>
      <c r="B394" s="238"/>
      <c r="C394" s="238"/>
      <c r="D394" s="238"/>
      <c r="E394" s="238"/>
      <c r="F394" s="238"/>
      <c r="G394" s="238"/>
      <c r="H394" s="239"/>
      <c r="I394" s="239"/>
      <c r="J394" s="169"/>
      <c r="M394" s="170"/>
      <c r="N394" s="45"/>
      <c r="O394" s="45"/>
      <c r="P394" s="45"/>
      <c r="U394" s="46"/>
      <c r="V394" s="103"/>
      <c r="W394" s="103"/>
      <c r="X394" s="103"/>
      <c r="Y394" s="45"/>
    </row>
    <row r="395" spans="1:25" s="48" customFormat="1">
      <c r="A395" s="237"/>
      <c r="B395" s="238"/>
      <c r="C395" s="238"/>
      <c r="D395" s="238"/>
      <c r="E395" s="238"/>
      <c r="F395" s="238"/>
      <c r="G395" s="238"/>
      <c r="H395" s="239"/>
      <c r="I395" s="239"/>
      <c r="J395" s="169"/>
      <c r="M395" s="170"/>
      <c r="N395" s="45"/>
      <c r="O395" s="45"/>
      <c r="P395" s="45"/>
      <c r="U395" s="46"/>
      <c r="V395" s="103"/>
      <c r="W395" s="103"/>
      <c r="X395" s="103"/>
      <c r="Y395" s="45"/>
    </row>
    <row r="396" spans="1:25" s="48" customFormat="1">
      <c r="A396" s="237"/>
      <c r="B396" s="238"/>
      <c r="C396" s="238"/>
      <c r="D396" s="238"/>
      <c r="E396" s="238"/>
      <c r="F396" s="238"/>
      <c r="G396" s="238"/>
      <c r="H396" s="239"/>
      <c r="I396" s="239"/>
      <c r="J396" s="169"/>
      <c r="M396" s="170"/>
      <c r="N396" s="45"/>
      <c r="O396" s="45"/>
      <c r="P396" s="45"/>
      <c r="U396" s="46"/>
      <c r="V396" s="103"/>
      <c r="W396" s="103"/>
      <c r="X396" s="103"/>
      <c r="Y396" s="45"/>
    </row>
    <row r="397" spans="1:25" s="48" customFormat="1">
      <c r="A397" s="237"/>
      <c r="B397" s="238"/>
      <c r="C397" s="238"/>
      <c r="D397" s="238"/>
      <c r="E397" s="238"/>
      <c r="F397" s="238"/>
      <c r="G397" s="238"/>
      <c r="H397" s="239"/>
      <c r="I397" s="239"/>
      <c r="J397" s="169"/>
      <c r="M397" s="170"/>
      <c r="N397" s="45"/>
      <c r="O397" s="45"/>
      <c r="P397" s="45"/>
      <c r="U397" s="46"/>
      <c r="V397" s="103"/>
      <c r="W397" s="103"/>
      <c r="X397" s="103"/>
      <c r="Y397" s="45"/>
    </row>
    <row r="398" spans="1:25" s="48" customFormat="1">
      <c r="A398" s="237"/>
      <c r="B398" s="238"/>
      <c r="C398" s="238"/>
      <c r="D398" s="238"/>
      <c r="E398" s="238"/>
      <c r="F398" s="238"/>
      <c r="G398" s="238"/>
      <c r="H398" s="239"/>
      <c r="I398" s="239"/>
      <c r="J398" s="169"/>
      <c r="M398" s="170"/>
      <c r="N398" s="45"/>
      <c r="O398" s="45"/>
      <c r="P398" s="45"/>
      <c r="U398" s="46"/>
      <c r="V398" s="103"/>
      <c r="W398" s="103"/>
      <c r="X398" s="103"/>
      <c r="Y398" s="45"/>
    </row>
    <row r="399" spans="1:25" s="48" customFormat="1">
      <c r="A399" s="237"/>
      <c r="B399" s="238"/>
      <c r="C399" s="238"/>
      <c r="D399" s="238"/>
      <c r="E399" s="238"/>
      <c r="F399" s="238"/>
      <c r="G399" s="238"/>
      <c r="H399" s="239"/>
      <c r="I399" s="239"/>
      <c r="J399" s="169"/>
      <c r="M399" s="170"/>
      <c r="N399" s="45"/>
      <c r="O399" s="45"/>
      <c r="P399" s="45"/>
      <c r="U399" s="46"/>
      <c r="V399" s="103"/>
      <c r="W399" s="103"/>
      <c r="X399" s="103"/>
      <c r="Y399" s="45"/>
    </row>
    <row r="400" spans="1:25" s="48" customFormat="1">
      <c r="A400" s="237"/>
      <c r="B400" s="238"/>
      <c r="C400" s="238"/>
      <c r="D400" s="238"/>
      <c r="E400" s="238"/>
      <c r="F400" s="238"/>
      <c r="G400" s="238"/>
      <c r="H400" s="239"/>
      <c r="I400" s="239"/>
      <c r="J400" s="169"/>
      <c r="M400" s="170"/>
      <c r="N400" s="45"/>
      <c r="O400" s="45"/>
      <c r="P400" s="45"/>
      <c r="U400" s="46"/>
      <c r="V400" s="103"/>
      <c r="W400" s="103"/>
      <c r="X400" s="103"/>
      <c r="Y400" s="45"/>
    </row>
    <row r="401" spans="1:25" s="48" customFormat="1">
      <c r="A401" s="237"/>
      <c r="B401" s="238"/>
      <c r="C401" s="238"/>
      <c r="D401" s="238"/>
      <c r="E401" s="238"/>
      <c r="F401" s="238"/>
      <c r="G401" s="238"/>
      <c r="H401" s="239"/>
      <c r="I401" s="239"/>
      <c r="J401" s="169"/>
      <c r="M401" s="170"/>
      <c r="N401" s="45"/>
      <c r="O401" s="45"/>
      <c r="P401" s="45"/>
      <c r="U401" s="46"/>
      <c r="V401" s="103"/>
      <c r="W401" s="103"/>
      <c r="X401" s="103"/>
      <c r="Y401" s="45"/>
    </row>
    <row r="402" spans="1:25" s="48" customFormat="1">
      <c r="A402" s="237"/>
      <c r="B402" s="238"/>
      <c r="C402" s="238"/>
      <c r="D402" s="238"/>
      <c r="E402" s="238"/>
      <c r="F402" s="238"/>
      <c r="G402" s="238"/>
      <c r="H402" s="239"/>
      <c r="I402" s="239"/>
      <c r="J402" s="169"/>
      <c r="M402" s="170"/>
      <c r="N402" s="45"/>
      <c r="O402" s="45"/>
      <c r="P402" s="45"/>
      <c r="U402" s="46"/>
      <c r="V402" s="103"/>
      <c r="W402" s="103"/>
      <c r="X402" s="103"/>
      <c r="Y402" s="45"/>
    </row>
    <row r="403" spans="1:25" s="48" customFormat="1">
      <c r="A403" s="237"/>
      <c r="B403" s="238"/>
      <c r="C403" s="238"/>
      <c r="D403" s="238"/>
      <c r="E403" s="238"/>
      <c r="F403" s="238"/>
      <c r="G403" s="238"/>
      <c r="H403" s="239"/>
      <c r="I403" s="239"/>
      <c r="J403" s="169"/>
      <c r="M403" s="170"/>
      <c r="N403" s="45"/>
      <c r="O403" s="45"/>
      <c r="P403" s="45"/>
      <c r="U403" s="46"/>
      <c r="V403" s="103"/>
      <c r="W403" s="103"/>
      <c r="X403" s="103"/>
      <c r="Y403" s="45"/>
    </row>
    <row r="404" spans="1:25" s="48" customFormat="1">
      <c r="A404" s="237"/>
      <c r="B404" s="238"/>
      <c r="C404" s="238"/>
      <c r="D404" s="238"/>
      <c r="E404" s="238"/>
      <c r="F404" s="238"/>
      <c r="G404" s="238"/>
      <c r="H404" s="239"/>
      <c r="I404" s="239"/>
      <c r="J404" s="169"/>
      <c r="M404" s="170"/>
      <c r="N404" s="45"/>
      <c r="O404" s="45"/>
      <c r="P404" s="45"/>
      <c r="U404" s="46"/>
      <c r="V404" s="103"/>
      <c r="W404" s="103"/>
      <c r="X404" s="103"/>
      <c r="Y404" s="45"/>
    </row>
    <row r="405" spans="1:25" s="48" customFormat="1">
      <c r="A405" s="237"/>
      <c r="B405" s="238"/>
      <c r="C405" s="238"/>
      <c r="D405" s="238"/>
      <c r="E405" s="238"/>
      <c r="F405" s="238"/>
      <c r="G405" s="238"/>
      <c r="H405" s="239"/>
      <c r="I405" s="239"/>
      <c r="J405" s="169"/>
      <c r="M405" s="170"/>
      <c r="N405" s="45"/>
      <c r="O405" s="45"/>
      <c r="P405" s="45"/>
      <c r="U405" s="46"/>
      <c r="V405" s="103"/>
      <c r="W405" s="103"/>
      <c r="X405" s="103"/>
      <c r="Y405" s="45"/>
    </row>
    <row r="406" spans="1:25" s="48" customFormat="1">
      <c r="A406" s="237"/>
      <c r="B406" s="238"/>
      <c r="C406" s="238"/>
      <c r="D406" s="238"/>
      <c r="E406" s="238"/>
      <c r="F406" s="238"/>
      <c r="G406" s="238"/>
      <c r="H406" s="239"/>
      <c r="I406" s="239"/>
      <c r="J406" s="169"/>
      <c r="M406" s="170"/>
      <c r="N406" s="45"/>
      <c r="O406" s="45"/>
      <c r="P406" s="45"/>
      <c r="U406" s="46"/>
      <c r="V406" s="103"/>
      <c r="W406" s="103"/>
      <c r="X406" s="103"/>
      <c r="Y406" s="45"/>
    </row>
    <row r="407" spans="1:25" s="48" customFormat="1">
      <c r="A407" s="237"/>
      <c r="B407" s="238"/>
      <c r="C407" s="238"/>
      <c r="D407" s="238"/>
      <c r="E407" s="238"/>
      <c r="F407" s="238"/>
      <c r="G407" s="238"/>
      <c r="H407" s="239"/>
      <c r="I407" s="239"/>
      <c r="J407" s="169"/>
      <c r="M407" s="170"/>
      <c r="N407" s="45"/>
      <c r="O407" s="45"/>
      <c r="P407" s="45"/>
      <c r="U407" s="46"/>
      <c r="V407" s="103"/>
      <c r="W407" s="103"/>
      <c r="X407" s="103"/>
      <c r="Y407" s="45"/>
    </row>
    <row r="408" spans="1:25" s="48" customFormat="1">
      <c r="A408" s="237"/>
      <c r="B408" s="238"/>
      <c r="C408" s="238"/>
      <c r="D408" s="238"/>
      <c r="E408" s="238"/>
      <c r="F408" s="238"/>
      <c r="G408" s="238"/>
      <c r="H408" s="239"/>
      <c r="I408" s="239"/>
      <c r="J408" s="169"/>
      <c r="M408" s="170"/>
      <c r="N408" s="45"/>
      <c r="O408" s="45"/>
      <c r="P408" s="45"/>
      <c r="U408" s="46"/>
      <c r="V408" s="103"/>
      <c r="W408" s="103"/>
      <c r="X408" s="103"/>
      <c r="Y408" s="45"/>
    </row>
    <row r="409" spans="1:25" s="48" customFormat="1">
      <c r="A409" s="237"/>
      <c r="B409" s="238"/>
      <c r="C409" s="238"/>
      <c r="D409" s="238"/>
      <c r="E409" s="238"/>
      <c r="F409" s="238"/>
      <c r="G409" s="238"/>
      <c r="H409" s="239"/>
      <c r="I409" s="239"/>
      <c r="J409" s="169"/>
      <c r="M409" s="170"/>
      <c r="N409" s="45"/>
      <c r="O409" s="45"/>
      <c r="P409" s="45"/>
      <c r="U409" s="46"/>
      <c r="V409" s="103"/>
      <c r="W409" s="103"/>
      <c r="X409" s="103"/>
      <c r="Y409" s="45"/>
    </row>
    <row r="410" spans="1:25" s="48" customFormat="1">
      <c r="A410" s="237"/>
      <c r="B410" s="238"/>
      <c r="C410" s="238"/>
      <c r="D410" s="238"/>
      <c r="E410" s="238"/>
      <c r="F410" s="238"/>
      <c r="G410" s="238"/>
      <c r="H410" s="239"/>
      <c r="I410" s="239"/>
      <c r="J410" s="169"/>
      <c r="M410" s="170"/>
      <c r="N410" s="45"/>
      <c r="O410" s="45"/>
      <c r="P410" s="45"/>
      <c r="U410" s="46"/>
      <c r="V410" s="103"/>
      <c r="W410" s="103"/>
      <c r="X410" s="103"/>
      <c r="Y410" s="45"/>
    </row>
    <row r="411" spans="1:25" s="48" customFormat="1">
      <c r="A411" s="237"/>
      <c r="B411" s="238"/>
      <c r="C411" s="238"/>
      <c r="D411" s="238"/>
      <c r="E411" s="238"/>
      <c r="F411" s="238"/>
      <c r="G411" s="238"/>
      <c r="H411" s="239"/>
      <c r="I411" s="239"/>
      <c r="J411" s="169"/>
      <c r="M411" s="170"/>
      <c r="N411" s="45"/>
      <c r="O411" s="45"/>
      <c r="P411" s="45"/>
      <c r="U411" s="46"/>
      <c r="V411" s="103"/>
      <c r="W411" s="103"/>
      <c r="X411" s="103"/>
      <c r="Y411" s="45"/>
    </row>
    <row r="412" spans="1:25" s="48" customFormat="1">
      <c r="A412" s="237"/>
      <c r="B412" s="238"/>
      <c r="C412" s="238"/>
      <c r="D412" s="238"/>
      <c r="E412" s="238"/>
      <c r="F412" s="238"/>
      <c r="G412" s="238"/>
      <c r="H412" s="239"/>
      <c r="I412" s="239"/>
      <c r="J412" s="169"/>
      <c r="M412" s="170"/>
      <c r="N412" s="45"/>
      <c r="O412" s="45"/>
      <c r="P412" s="45"/>
      <c r="U412" s="46"/>
      <c r="V412" s="103"/>
      <c r="W412" s="103"/>
      <c r="X412" s="103"/>
      <c r="Y412" s="45"/>
    </row>
    <row r="413" spans="1:25" s="48" customFormat="1">
      <c r="A413" s="237"/>
      <c r="B413" s="238"/>
      <c r="C413" s="238"/>
      <c r="D413" s="238"/>
      <c r="E413" s="238"/>
      <c r="F413" s="238"/>
      <c r="G413" s="238"/>
      <c r="H413" s="239"/>
      <c r="I413" s="239"/>
      <c r="J413" s="169"/>
      <c r="M413" s="170"/>
      <c r="N413" s="45"/>
      <c r="O413" s="45"/>
      <c r="P413" s="45"/>
      <c r="U413" s="46"/>
      <c r="V413" s="103"/>
      <c r="W413" s="103"/>
      <c r="X413" s="103"/>
      <c r="Y413" s="45"/>
    </row>
    <row r="414" spans="1:25" s="48" customFormat="1">
      <c r="A414" s="237"/>
      <c r="B414" s="238"/>
      <c r="C414" s="238"/>
      <c r="D414" s="238"/>
      <c r="E414" s="238"/>
      <c r="F414" s="238"/>
      <c r="G414" s="238"/>
      <c r="H414" s="239"/>
      <c r="I414" s="239"/>
      <c r="J414" s="169"/>
      <c r="M414" s="170"/>
      <c r="N414" s="45"/>
      <c r="O414" s="45"/>
      <c r="P414" s="45"/>
      <c r="U414" s="46"/>
      <c r="V414" s="103"/>
      <c r="W414" s="103"/>
      <c r="X414" s="103"/>
      <c r="Y414" s="45"/>
    </row>
    <row r="415" spans="1:25" s="48" customFormat="1">
      <c r="A415" s="237"/>
      <c r="B415" s="238"/>
      <c r="C415" s="238"/>
      <c r="D415" s="238"/>
      <c r="E415" s="238"/>
      <c r="F415" s="238"/>
      <c r="G415" s="238"/>
      <c r="H415" s="239"/>
      <c r="I415" s="239"/>
      <c r="J415" s="169"/>
      <c r="M415" s="170"/>
      <c r="N415" s="45"/>
      <c r="O415" s="45"/>
      <c r="P415" s="45"/>
      <c r="U415" s="46"/>
      <c r="V415" s="103"/>
      <c r="W415" s="103"/>
      <c r="X415" s="103"/>
      <c r="Y415" s="45"/>
    </row>
    <row r="416" spans="1:25" s="48" customFormat="1">
      <c r="A416" s="237"/>
      <c r="B416" s="238"/>
      <c r="C416" s="238"/>
      <c r="D416" s="238"/>
      <c r="E416" s="238"/>
      <c r="F416" s="238"/>
      <c r="G416" s="238"/>
      <c r="H416" s="239"/>
      <c r="I416" s="239"/>
      <c r="J416" s="169"/>
      <c r="M416" s="170"/>
      <c r="N416" s="45"/>
      <c r="O416" s="45"/>
      <c r="P416" s="45"/>
      <c r="U416" s="46"/>
      <c r="V416" s="103"/>
      <c r="W416" s="103"/>
      <c r="X416" s="103"/>
      <c r="Y416" s="45"/>
    </row>
    <row r="417" spans="1:25" s="48" customFormat="1">
      <c r="A417" s="237"/>
      <c r="B417" s="238"/>
      <c r="C417" s="238"/>
      <c r="D417" s="238"/>
      <c r="E417" s="238"/>
      <c r="F417" s="238"/>
      <c r="G417" s="238"/>
      <c r="H417" s="239"/>
      <c r="I417" s="239"/>
      <c r="J417" s="169"/>
      <c r="M417" s="170"/>
      <c r="N417" s="45"/>
      <c r="O417" s="45"/>
      <c r="P417" s="45"/>
      <c r="U417" s="46"/>
      <c r="V417" s="103"/>
      <c r="W417" s="103"/>
      <c r="X417" s="103"/>
      <c r="Y417" s="45"/>
    </row>
    <row r="418" spans="1:25" s="48" customFormat="1">
      <c r="A418" s="237"/>
      <c r="B418" s="238"/>
      <c r="C418" s="238"/>
      <c r="D418" s="238"/>
      <c r="E418" s="238"/>
      <c r="F418" s="238"/>
      <c r="G418" s="238"/>
      <c r="H418" s="239"/>
      <c r="I418" s="239"/>
      <c r="J418" s="169"/>
      <c r="M418" s="170"/>
      <c r="N418" s="45"/>
      <c r="O418" s="45"/>
      <c r="P418" s="45"/>
      <c r="U418" s="46"/>
      <c r="V418" s="103"/>
      <c r="W418" s="103"/>
      <c r="X418" s="103"/>
      <c r="Y418" s="45"/>
    </row>
    <row r="419" spans="1:25" s="48" customFormat="1">
      <c r="A419" s="237"/>
      <c r="B419" s="238"/>
      <c r="C419" s="238"/>
      <c r="D419" s="238"/>
      <c r="E419" s="238"/>
      <c r="F419" s="238"/>
      <c r="G419" s="238"/>
      <c r="H419" s="239"/>
      <c r="I419" s="239"/>
      <c r="J419" s="169"/>
      <c r="M419" s="170"/>
      <c r="N419" s="45"/>
      <c r="O419" s="45"/>
      <c r="P419" s="45"/>
      <c r="U419" s="46"/>
      <c r="V419" s="103"/>
      <c r="W419" s="103"/>
      <c r="X419" s="103"/>
      <c r="Y419" s="45"/>
    </row>
    <row r="420" spans="1:25" s="48" customFormat="1">
      <c r="A420" s="237"/>
      <c r="B420" s="238"/>
      <c r="C420" s="238"/>
      <c r="D420" s="238"/>
      <c r="E420" s="238"/>
      <c r="F420" s="238"/>
      <c r="G420" s="238"/>
      <c r="H420" s="239"/>
      <c r="I420" s="239"/>
      <c r="J420" s="169"/>
      <c r="M420" s="170"/>
      <c r="N420" s="45"/>
      <c r="O420" s="45"/>
      <c r="P420" s="45"/>
      <c r="U420" s="46"/>
      <c r="V420" s="103"/>
      <c r="W420" s="103"/>
      <c r="X420" s="103"/>
      <c r="Y420" s="45"/>
    </row>
    <row r="421" spans="1:25" s="48" customFormat="1">
      <c r="A421" s="237"/>
      <c r="B421" s="238"/>
      <c r="C421" s="238"/>
      <c r="D421" s="238"/>
      <c r="E421" s="238"/>
      <c r="F421" s="238"/>
      <c r="G421" s="238"/>
      <c r="H421" s="239"/>
      <c r="I421" s="239"/>
      <c r="J421" s="169"/>
      <c r="M421" s="170"/>
      <c r="N421" s="45"/>
      <c r="O421" s="45"/>
      <c r="P421" s="45"/>
      <c r="U421" s="46"/>
      <c r="V421" s="103"/>
      <c r="W421" s="103"/>
      <c r="X421" s="103"/>
      <c r="Y421" s="45"/>
    </row>
    <row r="422" spans="1:25" s="48" customFormat="1">
      <c r="A422" s="237"/>
      <c r="B422" s="238"/>
      <c r="C422" s="238"/>
      <c r="D422" s="238"/>
      <c r="E422" s="238"/>
      <c r="F422" s="238"/>
      <c r="G422" s="238"/>
      <c r="H422" s="239"/>
      <c r="I422" s="239"/>
      <c r="J422" s="169"/>
      <c r="M422" s="170"/>
      <c r="N422" s="45"/>
      <c r="O422" s="45"/>
      <c r="P422" s="45"/>
      <c r="U422" s="46"/>
      <c r="V422" s="103"/>
      <c r="W422" s="103"/>
      <c r="X422" s="103"/>
      <c r="Y422" s="45"/>
    </row>
    <row r="423" spans="1:25" s="48" customFormat="1">
      <c r="A423" s="237"/>
      <c r="B423" s="238"/>
      <c r="C423" s="238"/>
      <c r="D423" s="238"/>
      <c r="E423" s="238"/>
      <c r="F423" s="238"/>
      <c r="G423" s="238"/>
      <c r="H423" s="239"/>
      <c r="I423" s="239"/>
      <c r="J423" s="169"/>
      <c r="M423" s="170"/>
      <c r="N423" s="45"/>
      <c r="O423" s="45"/>
      <c r="P423" s="45"/>
      <c r="U423" s="46"/>
      <c r="V423" s="103"/>
      <c r="W423" s="103"/>
      <c r="X423" s="103"/>
      <c r="Y423" s="45"/>
    </row>
    <row r="424" spans="1:25" s="48" customFormat="1">
      <c r="A424" s="237"/>
      <c r="B424" s="238"/>
      <c r="C424" s="238"/>
      <c r="D424" s="238"/>
      <c r="E424" s="238"/>
      <c r="F424" s="238"/>
      <c r="G424" s="238"/>
      <c r="H424" s="239"/>
      <c r="I424" s="239"/>
      <c r="J424" s="169"/>
      <c r="M424" s="170"/>
      <c r="N424" s="45"/>
      <c r="O424" s="45"/>
      <c r="P424" s="45"/>
      <c r="U424" s="46"/>
      <c r="V424" s="103"/>
      <c r="W424" s="103"/>
      <c r="X424" s="103"/>
      <c r="Y424" s="45"/>
    </row>
    <row r="425" spans="1:25" s="48" customFormat="1">
      <c r="A425" s="237"/>
      <c r="B425" s="238"/>
      <c r="C425" s="238"/>
      <c r="D425" s="238"/>
      <c r="E425" s="238"/>
      <c r="F425" s="238"/>
      <c r="G425" s="238"/>
      <c r="H425" s="239"/>
      <c r="I425" s="239"/>
      <c r="J425" s="169"/>
      <c r="M425" s="170"/>
      <c r="N425" s="45"/>
      <c r="O425" s="45"/>
      <c r="P425" s="45"/>
      <c r="U425" s="46"/>
      <c r="V425" s="103"/>
      <c r="W425" s="103"/>
      <c r="X425" s="103"/>
      <c r="Y425" s="45"/>
    </row>
    <row r="426" spans="1:25" s="48" customFormat="1">
      <c r="A426" s="237"/>
      <c r="B426" s="238"/>
      <c r="C426" s="238"/>
      <c r="D426" s="238"/>
      <c r="E426" s="238"/>
      <c r="F426" s="238"/>
      <c r="G426" s="238"/>
      <c r="H426" s="239"/>
      <c r="I426" s="239"/>
      <c r="J426" s="169"/>
      <c r="M426" s="170"/>
      <c r="N426" s="45"/>
      <c r="O426" s="45"/>
      <c r="P426" s="45"/>
      <c r="U426" s="46"/>
      <c r="V426" s="103"/>
      <c r="W426" s="103"/>
      <c r="X426" s="103"/>
      <c r="Y426" s="45"/>
    </row>
    <row r="427" spans="1:25" s="48" customFormat="1">
      <c r="A427" s="237"/>
      <c r="B427" s="238"/>
      <c r="C427" s="238"/>
      <c r="D427" s="238"/>
      <c r="E427" s="238"/>
      <c r="F427" s="238"/>
      <c r="G427" s="238"/>
      <c r="H427" s="239"/>
      <c r="I427" s="239"/>
      <c r="J427" s="169"/>
      <c r="M427" s="170"/>
      <c r="N427" s="45"/>
      <c r="O427" s="45"/>
      <c r="P427" s="45"/>
      <c r="U427" s="46"/>
      <c r="V427" s="103"/>
      <c r="W427" s="103"/>
      <c r="X427" s="103"/>
      <c r="Y427" s="45"/>
    </row>
    <row r="428" spans="1:25" s="48" customFormat="1">
      <c r="A428" s="237"/>
      <c r="B428" s="238"/>
      <c r="C428" s="238"/>
      <c r="D428" s="238"/>
      <c r="E428" s="238"/>
      <c r="F428" s="238"/>
      <c r="G428" s="238"/>
      <c r="H428" s="239"/>
      <c r="I428" s="239"/>
      <c r="J428" s="169"/>
      <c r="M428" s="170"/>
      <c r="N428" s="45"/>
      <c r="O428" s="45"/>
      <c r="P428" s="45"/>
      <c r="U428" s="46"/>
      <c r="V428" s="103"/>
      <c r="W428" s="103"/>
      <c r="X428" s="103"/>
      <c r="Y428" s="45"/>
    </row>
    <row r="429" spans="1:25" s="48" customFormat="1">
      <c r="A429" s="237"/>
      <c r="B429" s="238"/>
      <c r="C429" s="238"/>
      <c r="D429" s="238"/>
      <c r="E429" s="238"/>
      <c r="F429" s="238"/>
      <c r="G429" s="238"/>
      <c r="H429" s="239"/>
      <c r="I429" s="239"/>
      <c r="J429" s="169"/>
      <c r="M429" s="170"/>
      <c r="N429" s="45"/>
      <c r="O429" s="45"/>
      <c r="P429" s="45"/>
      <c r="U429" s="46"/>
      <c r="V429" s="103"/>
      <c r="W429" s="103"/>
      <c r="X429" s="103"/>
      <c r="Y429" s="45"/>
    </row>
    <row r="430" spans="1:25" s="48" customFormat="1">
      <c r="A430" s="237"/>
      <c r="B430" s="238"/>
      <c r="C430" s="238"/>
      <c r="D430" s="238"/>
      <c r="E430" s="238"/>
      <c r="F430" s="238"/>
      <c r="G430" s="238"/>
      <c r="H430" s="239"/>
      <c r="I430" s="239"/>
      <c r="J430" s="169"/>
      <c r="M430" s="170"/>
      <c r="N430" s="45"/>
      <c r="O430" s="45"/>
      <c r="P430" s="45"/>
      <c r="U430" s="46"/>
      <c r="V430" s="103"/>
      <c r="W430" s="103"/>
      <c r="X430" s="103"/>
      <c r="Y430" s="45"/>
    </row>
    <row r="431" spans="1:25" s="48" customFormat="1">
      <c r="A431" s="237"/>
      <c r="B431" s="238"/>
      <c r="C431" s="238"/>
      <c r="D431" s="238"/>
      <c r="E431" s="238"/>
      <c r="F431" s="238"/>
      <c r="G431" s="238"/>
      <c r="H431" s="239"/>
      <c r="I431" s="239"/>
      <c r="J431" s="169"/>
      <c r="M431" s="170"/>
      <c r="N431" s="45"/>
      <c r="O431" s="45"/>
      <c r="P431" s="45"/>
      <c r="U431" s="46"/>
      <c r="V431" s="103"/>
      <c r="W431" s="103"/>
      <c r="X431" s="103"/>
      <c r="Y431" s="45"/>
    </row>
    <row r="432" spans="1:25" s="48" customFormat="1">
      <c r="A432" s="237"/>
      <c r="B432" s="238"/>
      <c r="C432" s="238"/>
      <c r="D432" s="238"/>
      <c r="E432" s="238"/>
      <c r="F432" s="238"/>
      <c r="G432" s="238"/>
      <c r="H432" s="239"/>
      <c r="I432" s="239"/>
      <c r="J432" s="169"/>
      <c r="M432" s="170"/>
      <c r="N432" s="45"/>
      <c r="O432" s="45"/>
      <c r="P432" s="45"/>
      <c r="U432" s="46"/>
      <c r="V432" s="103"/>
      <c r="W432" s="103"/>
      <c r="X432" s="103"/>
      <c r="Y432" s="45"/>
    </row>
    <row r="433" spans="1:25" s="48" customFormat="1">
      <c r="A433" s="237"/>
      <c r="B433" s="238"/>
      <c r="C433" s="238"/>
      <c r="D433" s="238"/>
      <c r="E433" s="238"/>
      <c r="F433" s="238"/>
      <c r="G433" s="238"/>
      <c r="H433" s="239"/>
      <c r="I433" s="239"/>
      <c r="J433" s="169"/>
      <c r="M433" s="170"/>
      <c r="N433" s="45"/>
      <c r="O433" s="45"/>
      <c r="P433" s="45"/>
      <c r="U433" s="46"/>
      <c r="V433" s="103"/>
      <c r="W433" s="103"/>
      <c r="X433" s="103"/>
      <c r="Y433" s="45"/>
    </row>
    <row r="434" spans="1:25" s="48" customFormat="1">
      <c r="A434" s="237"/>
      <c r="B434" s="238"/>
      <c r="C434" s="238"/>
      <c r="D434" s="238"/>
      <c r="E434" s="238"/>
      <c r="F434" s="238"/>
      <c r="G434" s="238"/>
      <c r="H434" s="239"/>
      <c r="I434" s="239"/>
      <c r="J434" s="169"/>
      <c r="M434" s="170"/>
      <c r="N434" s="45"/>
      <c r="O434" s="45"/>
      <c r="P434" s="45"/>
      <c r="U434" s="46"/>
      <c r="V434" s="103"/>
      <c r="W434" s="103"/>
      <c r="X434" s="103"/>
      <c r="Y434" s="45"/>
    </row>
    <row r="435" spans="1:25" s="48" customFormat="1">
      <c r="A435" s="237"/>
      <c r="B435" s="238"/>
      <c r="C435" s="238"/>
      <c r="D435" s="238"/>
      <c r="E435" s="238"/>
      <c r="F435" s="238"/>
      <c r="G435" s="238"/>
      <c r="H435" s="239"/>
      <c r="I435" s="239"/>
      <c r="J435" s="169"/>
      <c r="M435" s="170"/>
      <c r="N435" s="45"/>
      <c r="O435" s="45"/>
      <c r="P435" s="45"/>
      <c r="U435" s="46"/>
      <c r="V435" s="103"/>
      <c r="W435" s="103"/>
      <c r="X435" s="103"/>
      <c r="Y435" s="45"/>
    </row>
    <row r="436" spans="1:25" s="48" customFormat="1">
      <c r="A436" s="237"/>
      <c r="B436" s="238"/>
      <c r="C436" s="238"/>
      <c r="D436" s="238"/>
      <c r="E436" s="238"/>
      <c r="F436" s="238"/>
      <c r="G436" s="238"/>
      <c r="H436" s="239"/>
      <c r="I436" s="239"/>
      <c r="J436" s="169"/>
      <c r="M436" s="170"/>
      <c r="N436" s="45"/>
      <c r="O436" s="45"/>
      <c r="P436" s="45"/>
      <c r="U436" s="46"/>
      <c r="V436" s="103"/>
      <c r="W436" s="103"/>
      <c r="X436" s="103"/>
      <c r="Y436" s="45"/>
    </row>
    <row r="437" spans="1:25" s="48" customFormat="1">
      <c r="A437" s="237"/>
      <c r="B437" s="238"/>
      <c r="C437" s="238"/>
      <c r="D437" s="238"/>
      <c r="E437" s="238"/>
      <c r="F437" s="238"/>
      <c r="G437" s="238"/>
      <c r="H437" s="239"/>
      <c r="I437" s="239"/>
      <c r="J437" s="169"/>
      <c r="M437" s="170"/>
      <c r="N437" s="45"/>
      <c r="O437" s="45"/>
      <c r="P437" s="45"/>
      <c r="U437" s="46"/>
      <c r="V437" s="103"/>
      <c r="W437" s="103"/>
      <c r="X437" s="103"/>
      <c r="Y437" s="45"/>
    </row>
    <row r="438" spans="1:25" s="48" customFormat="1">
      <c r="A438" s="237"/>
      <c r="B438" s="238"/>
      <c r="C438" s="238"/>
      <c r="D438" s="238"/>
      <c r="E438" s="238"/>
      <c r="F438" s="238"/>
      <c r="G438" s="238"/>
      <c r="H438" s="239"/>
      <c r="I438" s="239"/>
      <c r="J438" s="169"/>
      <c r="M438" s="170"/>
      <c r="N438" s="45"/>
      <c r="O438" s="45"/>
      <c r="P438" s="45"/>
      <c r="U438" s="46"/>
      <c r="V438" s="103"/>
      <c r="W438" s="103"/>
      <c r="X438" s="103"/>
      <c r="Y438" s="45"/>
    </row>
    <row r="439" spans="1:25" s="48" customFormat="1">
      <c r="A439" s="237"/>
      <c r="B439" s="238"/>
      <c r="C439" s="238"/>
      <c r="D439" s="238"/>
      <c r="E439" s="238"/>
      <c r="F439" s="238"/>
      <c r="G439" s="238"/>
      <c r="H439" s="239"/>
      <c r="I439" s="239"/>
      <c r="J439" s="169"/>
      <c r="M439" s="170"/>
      <c r="N439" s="45"/>
      <c r="O439" s="45"/>
      <c r="P439" s="45"/>
      <c r="U439" s="46"/>
      <c r="V439" s="103"/>
      <c r="W439" s="103"/>
      <c r="X439" s="103"/>
      <c r="Y439" s="45"/>
    </row>
    <row r="440" spans="1:25" s="48" customFormat="1">
      <c r="A440" s="237"/>
      <c r="B440" s="238"/>
      <c r="C440" s="238"/>
      <c r="D440" s="238"/>
      <c r="E440" s="238"/>
      <c r="F440" s="238"/>
      <c r="G440" s="238"/>
      <c r="H440" s="239"/>
      <c r="I440" s="239"/>
      <c r="J440" s="169"/>
      <c r="M440" s="170"/>
      <c r="N440" s="45"/>
      <c r="O440" s="45"/>
      <c r="P440" s="45"/>
      <c r="U440" s="46"/>
      <c r="V440" s="103"/>
      <c r="W440" s="103"/>
      <c r="X440" s="103"/>
      <c r="Y440" s="45"/>
    </row>
    <row r="441" spans="1:25" s="48" customFormat="1">
      <c r="A441" s="237"/>
      <c r="B441" s="238"/>
      <c r="C441" s="238"/>
      <c r="D441" s="238"/>
      <c r="E441" s="238"/>
      <c r="F441" s="238"/>
      <c r="G441" s="238"/>
      <c r="H441" s="239"/>
      <c r="I441" s="239"/>
      <c r="J441" s="169"/>
      <c r="M441" s="170"/>
      <c r="N441" s="45"/>
      <c r="O441" s="45"/>
      <c r="P441" s="45"/>
      <c r="U441" s="46"/>
      <c r="V441" s="103"/>
      <c r="W441" s="103"/>
      <c r="X441" s="103"/>
      <c r="Y441" s="45"/>
    </row>
    <row r="442" spans="1:25" s="48" customFormat="1">
      <c r="A442" s="237"/>
      <c r="B442" s="238"/>
      <c r="C442" s="238"/>
      <c r="D442" s="238"/>
      <c r="E442" s="238"/>
      <c r="F442" s="238"/>
      <c r="G442" s="238"/>
      <c r="H442" s="239"/>
      <c r="I442" s="239"/>
      <c r="J442" s="169"/>
      <c r="M442" s="170"/>
      <c r="N442" s="45"/>
      <c r="O442" s="45"/>
      <c r="P442" s="45"/>
      <c r="U442" s="46"/>
      <c r="V442" s="103"/>
      <c r="W442" s="103"/>
      <c r="X442" s="103"/>
      <c r="Y442" s="45"/>
    </row>
    <row r="443" spans="1:25" s="48" customFormat="1">
      <c r="A443" s="237"/>
      <c r="B443" s="238"/>
      <c r="C443" s="238"/>
      <c r="D443" s="238"/>
      <c r="E443" s="238"/>
      <c r="F443" s="238"/>
      <c r="G443" s="238"/>
      <c r="H443" s="239"/>
      <c r="I443" s="239"/>
      <c r="J443" s="169"/>
      <c r="M443" s="170"/>
      <c r="N443" s="45"/>
      <c r="O443" s="45"/>
      <c r="P443" s="45"/>
      <c r="U443" s="46"/>
      <c r="V443" s="103"/>
      <c r="W443" s="103"/>
      <c r="X443" s="103"/>
      <c r="Y443" s="45"/>
    </row>
    <row r="444" spans="1:25" s="48" customFormat="1">
      <c r="A444" s="237"/>
      <c r="B444" s="238"/>
      <c r="C444" s="238"/>
      <c r="D444" s="238"/>
      <c r="E444" s="238"/>
      <c r="F444" s="238"/>
      <c r="G444" s="238"/>
      <c r="H444" s="239"/>
      <c r="I444" s="239"/>
      <c r="J444" s="169"/>
      <c r="M444" s="170"/>
      <c r="N444" s="45"/>
      <c r="O444" s="45"/>
      <c r="P444" s="45"/>
      <c r="U444" s="46"/>
      <c r="V444" s="103"/>
      <c r="W444" s="103"/>
      <c r="X444" s="103"/>
      <c r="Y444" s="45"/>
    </row>
    <row r="445" spans="1:25" s="48" customFormat="1">
      <c r="A445" s="237"/>
      <c r="B445" s="238"/>
      <c r="C445" s="238"/>
      <c r="D445" s="238"/>
      <c r="E445" s="238"/>
      <c r="F445" s="238"/>
      <c r="G445" s="238"/>
      <c r="H445" s="239"/>
      <c r="I445" s="239"/>
      <c r="J445" s="169"/>
      <c r="M445" s="170"/>
      <c r="N445" s="45"/>
      <c r="O445" s="45"/>
      <c r="P445" s="45"/>
      <c r="U445" s="46"/>
      <c r="V445" s="103"/>
      <c r="W445" s="103"/>
      <c r="X445" s="103"/>
      <c r="Y445" s="45"/>
    </row>
    <row r="446" spans="1:25" s="48" customFormat="1">
      <c r="A446" s="237"/>
      <c r="B446" s="238"/>
      <c r="C446" s="238"/>
      <c r="D446" s="238"/>
      <c r="E446" s="238"/>
      <c r="F446" s="238"/>
      <c r="G446" s="238"/>
      <c r="H446" s="239"/>
      <c r="I446" s="239"/>
      <c r="J446" s="169"/>
      <c r="M446" s="170"/>
      <c r="N446" s="45"/>
      <c r="O446" s="45"/>
      <c r="P446" s="45"/>
      <c r="U446" s="46"/>
      <c r="V446" s="103"/>
      <c r="W446" s="103"/>
      <c r="X446" s="103"/>
      <c r="Y446" s="45"/>
    </row>
    <row r="447" spans="1:25" s="48" customFormat="1">
      <c r="A447" s="237"/>
      <c r="B447" s="238"/>
      <c r="C447" s="238"/>
      <c r="D447" s="238"/>
      <c r="E447" s="238"/>
      <c r="F447" s="238"/>
      <c r="G447" s="238"/>
      <c r="H447" s="239"/>
      <c r="I447" s="239"/>
      <c r="J447" s="169"/>
      <c r="M447" s="170"/>
      <c r="N447" s="45"/>
      <c r="O447" s="45"/>
      <c r="P447" s="45"/>
      <c r="U447" s="46"/>
      <c r="V447" s="103"/>
      <c r="W447" s="103"/>
      <c r="X447" s="103"/>
      <c r="Y447" s="45"/>
    </row>
    <row r="448" spans="1:25" s="48" customFormat="1">
      <c r="A448" s="237"/>
      <c r="B448" s="238"/>
      <c r="C448" s="238"/>
      <c r="D448" s="238"/>
      <c r="E448" s="238"/>
      <c r="F448" s="238"/>
      <c r="G448" s="238"/>
      <c r="H448" s="239"/>
      <c r="I448" s="239"/>
      <c r="J448" s="169"/>
      <c r="M448" s="170"/>
      <c r="N448" s="45"/>
      <c r="O448" s="45"/>
      <c r="P448" s="45"/>
      <c r="U448" s="46"/>
      <c r="V448" s="103"/>
      <c r="W448" s="103"/>
      <c r="X448" s="103"/>
      <c r="Y448" s="45"/>
    </row>
    <row r="449" spans="1:25" s="48" customFormat="1">
      <c r="A449" s="237"/>
      <c r="B449" s="238"/>
      <c r="C449" s="238"/>
      <c r="D449" s="238"/>
      <c r="E449" s="238"/>
      <c r="F449" s="238"/>
      <c r="G449" s="238"/>
      <c r="H449" s="239"/>
      <c r="I449" s="239"/>
      <c r="J449" s="169"/>
      <c r="M449" s="170"/>
      <c r="N449" s="45"/>
      <c r="O449" s="45"/>
      <c r="P449" s="45"/>
      <c r="U449" s="46"/>
      <c r="V449" s="103"/>
      <c r="W449" s="103"/>
      <c r="X449" s="103"/>
      <c r="Y449" s="45"/>
    </row>
    <row r="450" spans="1:25" s="48" customFormat="1">
      <c r="A450" s="237"/>
      <c r="B450" s="238"/>
      <c r="C450" s="238"/>
      <c r="D450" s="238"/>
      <c r="E450" s="238"/>
      <c r="F450" s="238"/>
      <c r="G450" s="238"/>
      <c r="H450" s="239"/>
      <c r="I450" s="239"/>
      <c r="J450" s="169"/>
      <c r="M450" s="170"/>
      <c r="N450" s="45"/>
      <c r="O450" s="45"/>
      <c r="P450" s="45"/>
      <c r="U450" s="46"/>
      <c r="V450" s="103"/>
      <c r="W450" s="103"/>
      <c r="X450" s="103"/>
      <c r="Y450" s="45"/>
    </row>
    <row r="451" spans="1:25" s="48" customFormat="1">
      <c r="A451" s="237"/>
      <c r="B451" s="238"/>
      <c r="C451" s="238"/>
      <c r="D451" s="238"/>
      <c r="E451" s="238"/>
      <c r="F451" s="238"/>
      <c r="G451" s="238"/>
      <c r="H451" s="239"/>
      <c r="I451" s="239"/>
      <c r="J451" s="169"/>
      <c r="M451" s="170"/>
      <c r="N451" s="45"/>
      <c r="O451" s="45"/>
      <c r="P451" s="45"/>
      <c r="U451" s="46"/>
      <c r="V451" s="103"/>
      <c r="W451" s="103"/>
      <c r="X451" s="103"/>
      <c r="Y451" s="45"/>
    </row>
    <row r="452" spans="1:25" s="48" customFormat="1">
      <c r="A452" s="237"/>
      <c r="B452" s="238"/>
      <c r="C452" s="238"/>
      <c r="D452" s="238"/>
      <c r="E452" s="238"/>
      <c r="F452" s="238"/>
      <c r="G452" s="238"/>
      <c r="H452" s="239"/>
      <c r="I452" s="239"/>
      <c r="J452" s="169"/>
      <c r="M452" s="170"/>
      <c r="N452" s="45"/>
      <c r="O452" s="45"/>
      <c r="P452" s="45"/>
      <c r="U452" s="46"/>
      <c r="V452" s="103"/>
      <c r="W452" s="103"/>
      <c r="X452" s="103"/>
      <c r="Y452" s="45"/>
    </row>
    <row r="453" spans="1:25" s="48" customFormat="1">
      <c r="A453" s="237"/>
      <c r="B453" s="238"/>
      <c r="C453" s="238"/>
      <c r="D453" s="238"/>
      <c r="E453" s="238"/>
      <c r="F453" s="238"/>
      <c r="G453" s="238"/>
      <c r="H453" s="239"/>
      <c r="I453" s="239"/>
      <c r="J453" s="169"/>
      <c r="M453" s="170"/>
      <c r="N453" s="45"/>
      <c r="O453" s="45"/>
      <c r="P453" s="45"/>
      <c r="U453" s="46"/>
      <c r="V453" s="103"/>
      <c r="W453" s="103"/>
      <c r="X453" s="103"/>
      <c r="Y453" s="45"/>
    </row>
    <row r="454" spans="1:25" s="48" customFormat="1">
      <c r="A454" s="237"/>
      <c r="B454" s="238"/>
      <c r="C454" s="238"/>
      <c r="D454" s="238"/>
      <c r="E454" s="238"/>
      <c r="F454" s="238"/>
      <c r="G454" s="238"/>
      <c r="H454" s="239"/>
      <c r="I454" s="239"/>
      <c r="J454" s="169"/>
      <c r="M454" s="170"/>
      <c r="N454" s="45"/>
      <c r="O454" s="45"/>
      <c r="P454" s="45"/>
      <c r="U454" s="46"/>
      <c r="V454" s="103"/>
      <c r="W454" s="103"/>
      <c r="X454" s="103"/>
      <c r="Y454" s="45"/>
    </row>
    <row r="455" spans="1:25" s="48" customFormat="1">
      <c r="A455" s="237"/>
      <c r="B455" s="238"/>
      <c r="C455" s="238"/>
      <c r="D455" s="238"/>
      <c r="E455" s="238"/>
      <c r="F455" s="238"/>
      <c r="G455" s="238"/>
      <c r="H455" s="239"/>
      <c r="I455" s="239"/>
      <c r="J455" s="169"/>
      <c r="M455" s="170"/>
      <c r="N455" s="45"/>
      <c r="O455" s="45"/>
      <c r="P455" s="45"/>
      <c r="U455" s="46"/>
      <c r="V455" s="103"/>
      <c r="W455" s="103"/>
      <c r="X455" s="103"/>
      <c r="Y455" s="45"/>
    </row>
    <row r="456" spans="1:25" s="48" customFormat="1">
      <c r="A456" s="237"/>
      <c r="B456" s="238"/>
      <c r="C456" s="238"/>
      <c r="D456" s="238"/>
      <c r="E456" s="238"/>
      <c r="F456" s="238"/>
      <c r="G456" s="238"/>
      <c r="H456" s="239"/>
      <c r="I456" s="239"/>
      <c r="J456" s="169"/>
      <c r="M456" s="170"/>
      <c r="N456" s="45"/>
      <c r="O456" s="45"/>
      <c r="P456" s="45"/>
      <c r="U456" s="46"/>
      <c r="V456" s="103"/>
      <c r="W456" s="103"/>
      <c r="X456" s="103"/>
      <c r="Y456" s="45"/>
    </row>
    <row r="457" spans="1:25" s="48" customFormat="1">
      <c r="A457" s="237"/>
      <c r="B457" s="238"/>
      <c r="C457" s="238"/>
      <c r="D457" s="238"/>
      <c r="E457" s="238"/>
      <c r="F457" s="238"/>
      <c r="G457" s="238"/>
      <c r="H457" s="239"/>
      <c r="I457" s="239"/>
      <c r="J457" s="169"/>
      <c r="M457" s="170"/>
      <c r="N457" s="45"/>
      <c r="O457" s="45"/>
      <c r="P457" s="45"/>
      <c r="U457" s="46"/>
      <c r="V457" s="103"/>
      <c r="W457" s="103"/>
      <c r="X457" s="103"/>
      <c r="Y457" s="45"/>
    </row>
    <row r="458" spans="1:25" s="48" customFormat="1">
      <c r="A458" s="237"/>
      <c r="B458" s="238"/>
      <c r="C458" s="238"/>
      <c r="D458" s="238"/>
      <c r="E458" s="238"/>
      <c r="F458" s="238"/>
      <c r="G458" s="238"/>
      <c r="H458" s="239"/>
      <c r="I458" s="239"/>
      <c r="J458" s="169"/>
      <c r="M458" s="170"/>
      <c r="N458" s="45"/>
      <c r="O458" s="45"/>
      <c r="P458" s="45"/>
      <c r="U458" s="46"/>
      <c r="V458" s="103"/>
      <c r="W458" s="103"/>
      <c r="X458" s="103"/>
      <c r="Y458" s="45"/>
    </row>
    <row r="459" spans="1:25" s="48" customFormat="1">
      <c r="A459" s="237"/>
      <c r="B459" s="238"/>
      <c r="C459" s="238"/>
      <c r="D459" s="238"/>
      <c r="E459" s="238"/>
      <c r="F459" s="238"/>
      <c r="G459" s="238"/>
      <c r="H459" s="239"/>
      <c r="I459" s="239"/>
      <c r="J459" s="169"/>
      <c r="M459" s="170"/>
      <c r="N459" s="45"/>
      <c r="O459" s="45"/>
      <c r="P459" s="45"/>
      <c r="U459" s="46"/>
      <c r="V459" s="103"/>
      <c r="W459" s="103"/>
      <c r="X459" s="103"/>
      <c r="Y459" s="45"/>
    </row>
    <row r="460" spans="1:25" s="48" customFormat="1">
      <c r="A460" s="237"/>
      <c r="B460" s="238"/>
      <c r="C460" s="238"/>
      <c r="D460" s="238"/>
      <c r="E460" s="238"/>
      <c r="F460" s="238"/>
      <c r="G460" s="238"/>
      <c r="H460" s="239"/>
      <c r="I460" s="239"/>
      <c r="J460" s="169"/>
      <c r="M460" s="170"/>
      <c r="N460" s="45"/>
      <c r="O460" s="45"/>
      <c r="P460" s="45"/>
      <c r="U460" s="46"/>
      <c r="V460" s="103"/>
      <c r="W460" s="103"/>
      <c r="X460" s="103"/>
      <c r="Y460" s="45"/>
    </row>
    <row r="461" spans="1:25" s="48" customFormat="1">
      <c r="A461" s="237"/>
      <c r="B461" s="238"/>
      <c r="C461" s="238"/>
      <c r="D461" s="238"/>
      <c r="E461" s="238"/>
      <c r="F461" s="238"/>
      <c r="G461" s="238"/>
      <c r="H461" s="239"/>
      <c r="I461" s="239"/>
      <c r="J461" s="169"/>
      <c r="M461" s="170"/>
      <c r="N461" s="45"/>
      <c r="O461" s="45"/>
      <c r="P461" s="45"/>
      <c r="U461" s="46"/>
      <c r="V461" s="103"/>
      <c r="W461" s="103"/>
      <c r="X461" s="103"/>
      <c r="Y461" s="45"/>
    </row>
    <row r="462" spans="1:25" s="48" customFormat="1">
      <c r="A462" s="237"/>
      <c r="B462" s="238"/>
      <c r="C462" s="238"/>
      <c r="D462" s="238"/>
      <c r="E462" s="238"/>
      <c r="F462" s="238"/>
      <c r="G462" s="238"/>
      <c r="H462" s="239"/>
      <c r="I462" s="239"/>
      <c r="J462" s="169"/>
      <c r="M462" s="170"/>
      <c r="N462" s="45"/>
      <c r="O462" s="45"/>
      <c r="P462" s="45"/>
      <c r="U462" s="46"/>
      <c r="V462" s="103"/>
      <c r="W462" s="103"/>
      <c r="X462" s="103"/>
      <c r="Y462" s="45"/>
    </row>
    <row r="463" spans="1:25" s="48" customFormat="1">
      <c r="A463" s="237"/>
      <c r="B463" s="238"/>
      <c r="C463" s="238"/>
      <c r="D463" s="238"/>
      <c r="E463" s="238"/>
      <c r="F463" s="238"/>
      <c r="G463" s="238"/>
      <c r="H463" s="239"/>
      <c r="I463" s="239"/>
      <c r="J463" s="169"/>
      <c r="M463" s="170"/>
      <c r="N463" s="45"/>
      <c r="O463" s="45"/>
      <c r="P463" s="45"/>
      <c r="U463" s="46"/>
      <c r="V463" s="103"/>
      <c r="W463" s="103"/>
      <c r="X463" s="103"/>
      <c r="Y463" s="45"/>
    </row>
    <row r="464" spans="1:25" s="48" customFormat="1">
      <c r="A464" s="237"/>
      <c r="B464" s="238"/>
      <c r="C464" s="238"/>
      <c r="D464" s="238"/>
      <c r="E464" s="238"/>
      <c r="F464" s="238"/>
      <c r="G464" s="238"/>
      <c r="H464" s="239"/>
      <c r="I464" s="239"/>
      <c r="J464" s="169"/>
      <c r="M464" s="170"/>
      <c r="N464" s="45"/>
      <c r="O464" s="45"/>
      <c r="P464" s="45"/>
      <c r="U464" s="46"/>
      <c r="V464" s="103"/>
      <c r="W464" s="103"/>
      <c r="X464" s="103"/>
      <c r="Y464" s="45"/>
    </row>
    <row r="465" spans="1:25" s="48" customFormat="1">
      <c r="A465" s="237"/>
      <c r="B465" s="238"/>
      <c r="C465" s="238"/>
      <c r="D465" s="238"/>
      <c r="E465" s="238"/>
      <c r="F465" s="238"/>
      <c r="G465" s="238"/>
      <c r="H465" s="239"/>
      <c r="I465" s="239"/>
      <c r="J465" s="169"/>
      <c r="M465" s="170"/>
      <c r="N465" s="45"/>
      <c r="O465" s="45"/>
      <c r="P465" s="45"/>
      <c r="U465" s="46"/>
      <c r="V465" s="103"/>
      <c r="W465" s="103"/>
      <c r="X465" s="103"/>
      <c r="Y465" s="45"/>
    </row>
    <row r="466" spans="1:25" s="48" customFormat="1">
      <c r="A466" s="237"/>
      <c r="B466" s="238"/>
      <c r="C466" s="238"/>
      <c r="D466" s="238"/>
      <c r="E466" s="238"/>
      <c r="F466" s="238"/>
      <c r="G466" s="238"/>
      <c r="H466" s="239"/>
      <c r="I466" s="239"/>
      <c r="J466" s="169"/>
      <c r="M466" s="170"/>
      <c r="N466" s="45"/>
      <c r="O466" s="45"/>
      <c r="P466" s="45"/>
      <c r="U466" s="46"/>
      <c r="V466" s="103"/>
      <c r="W466" s="103"/>
      <c r="X466" s="103"/>
      <c r="Y466" s="45"/>
    </row>
    <row r="467" spans="1:25" s="48" customFormat="1">
      <c r="A467" s="237"/>
      <c r="B467" s="238"/>
      <c r="C467" s="238"/>
      <c r="D467" s="238"/>
      <c r="E467" s="238"/>
      <c r="F467" s="238"/>
      <c r="G467" s="238"/>
      <c r="H467" s="239"/>
      <c r="I467" s="239"/>
      <c r="J467" s="169"/>
      <c r="M467" s="170"/>
      <c r="N467" s="45"/>
      <c r="O467" s="45"/>
      <c r="P467" s="45"/>
      <c r="U467" s="46"/>
      <c r="V467" s="103"/>
      <c r="W467" s="103"/>
      <c r="X467" s="103"/>
      <c r="Y467" s="45"/>
    </row>
    <row r="468" spans="1:25" s="48" customFormat="1">
      <c r="A468" s="237"/>
      <c r="B468" s="238"/>
      <c r="C468" s="238"/>
      <c r="D468" s="238"/>
      <c r="E468" s="238"/>
      <c r="F468" s="238"/>
      <c r="G468" s="238"/>
      <c r="H468" s="239"/>
      <c r="I468" s="239"/>
      <c r="J468" s="169"/>
      <c r="M468" s="170"/>
      <c r="N468" s="45"/>
      <c r="O468" s="45"/>
      <c r="P468" s="45"/>
      <c r="U468" s="46"/>
      <c r="V468" s="103"/>
      <c r="W468" s="103"/>
      <c r="X468" s="103"/>
      <c r="Y468" s="45"/>
    </row>
    <row r="469" spans="1:25" s="48" customFormat="1">
      <c r="A469" s="237"/>
      <c r="B469" s="238"/>
      <c r="C469" s="238"/>
      <c r="D469" s="238"/>
      <c r="E469" s="238"/>
      <c r="F469" s="238"/>
      <c r="G469" s="238"/>
      <c r="H469" s="239"/>
      <c r="I469" s="239"/>
      <c r="J469" s="169"/>
      <c r="M469" s="170"/>
      <c r="N469" s="45"/>
      <c r="O469" s="45"/>
      <c r="P469" s="45"/>
      <c r="U469" s="46"/>
      <c r="V469" s="103"/>
      <c r="W469" s="103"/>
      <c r="X469" s="103"/>
      <c r="Y469" s="45"/>
    </row>
    <row r="470" spans="1:25" s="48" customFormat="1">
      <c r="A470" s="237"/>
      <c r="B470" s="238"/>
      <c r="C470" s="238"/>
      <c r="D470" s="238"/>
      <c r="E470" s="238"/>
      <c r="F470" s="238"/>
      <c r="G470" s="238"/>
      <c r="H470" s="239"/>
      <c r="I470" s="239"/>
      <c r="J470" s="169"/>
      <c r="M470" s="170"/>
      <c r="N470" s="45"/>
      <c r="O470" s="45"/>
      <c r="P470" s="45"/>
      <c r="U470" s="46"/>
      <c r="V470" s="103"/>
      <c r="W470" s="103"/>
      <c r="X470" s="103"/>
      <c r="Y470" s="45"/>
    </row>
    <row r="471" spans="1:25" s="48" customFormat="1">
      <c r="A471" s="237"/>
      <c r="B471" s="238"/>
      <c r="C471" s="238"/>
      <c r="D471" s="238"/>
      <c r="E471" s="238"/>
      <c r="F471" s="238"/>
      <c r="G471" s="238"/>
      <c r="H471" s="239"/>
      <c r="I471" s="239"/>
      <c r="J471" s="169"/>
      <c r="M471" s="170"/>
      <c r="N471" s="45"/>
      <c r="O471" s="45"/>
      <c r="P471" s="45"/>
      <c r="U471" s="46"/>
      <c r="V471" s="103"/>
      <c r="W471" s="103"/>
      <c r="X471" s="103"/>
      <c r="Y471" s="45"/>
    </row>
    <row r="472" spans="1:25" s="48" customFormat="1">
      <c r="A472" s="237"/>
      <c r="B472" s="238"/>
      <c r="C472" s="238"/>
      <c r="D472" s="238"/>
      <c r="E472" s="238"/>
      <c r="F472" s="238"/>
      <c r="G472" s="238"/>
      <c r="H472" s="239"/>
      <c r="I472" s="239"/>
      <c r="J472" s="169"/>
      <c r="M472" s="170"/>
      <c r="N472" s="45"/>
      <c r="O472" s="45"/>
      <c r="P472" s="45"/>
      <c r="U472" s="46"/>
      <c r="V472" s="103"/>
      <c r="W472" s="103"/>
      <c r="X472" s="103"/>
      <c r="Y472" s="45"/>
    </row>
    <row r="473" spans="1:25" s="48" customFormat="1">
      <c r="A473" s="237"/>
      <c r="B473" s="238"/>
      <c r="C473" s="238"/>
      <c r="D473" s="238"/>
      <c r="E473" s="238"/>
      <c r="F473" s="238"/>
      <c r="G473" s="238"/>
      <c r="H473" s="239"/>
      <c r="I473" s="239"/>
      <c r="J473" s="169"/>
      <c r="M473" s="170"/>
      <c r="N473" s="45"/>
      <c r="O473" s="45"/>
      <c r="P473" s="45"/>
      <c r="U473" s="46"/>
      <c r="V473" s="103"/>
      <c r="W473" s="103"/>
      <c r="X473" s="103"/>
      <c r="Y473" s="45"/>
    </row>
    <row r="474" spans="1:25" s="48" customFormat="1">
      <c r="A474" s="237"/>
      <c r="B474" s="238"/>
      <c r="C474" s="238"/>
      <c r="D474" s="238"/>
      <c r="E474" s="238"/>
      <c r="F474" s="238"/>
      <c r="G474" s="238"/>
      <c r="H474" s="239"/>
      <c r="I474" s="239"/>
      <c r="J474" s="169"/>
      <c r="M474" s="170"/>
      <c r="N474" s="45"/>
      <c r="O474" s="45"/>
      <c r="P474" s="45"/>
      <c r="U474" s="46"/>
      <c r="V474" s="103"/>
      <c r="W474" s="103"/>
      <c r="X474" s="103"/>
      <c r="Y474" s="45"/>
    </row>
    <row r="475" spans="1:25" s="48" customFormat="1">
      <c r="A475" s="237"/>
      <c r="B475" s="238"/>
      <c r="C475" s="238"/>
      <c r="D475" s="238"/>
      <c r="E475" s="238"/>
      <c r="F475" s="238"/>
      <c r="G475" s="238"/>
      <c r="H475" s="239"/>
      <c r="I475" s="239"/>
      <c r="J475" s="169"/>
      <c r="M475" s="170"/>
      <c r="N475" s="45"/>
      <c r="O475" s="45"/>
      <c r="P475" s="45"/>
      <c r="U475" s="46"/>
      <c r="V475" s="103"/>
      <c r="W475" s="103"/>
      <c r="X475" s="103"/>
      <c r="Y475" s="45"/>
    </row>
  </sheetData>
  <autoFilter ref="A12:Z12">
    <filterColumn colId="2" showButton="0"/>
    <filterColumn colId="3" showButton="0"/>
    <filterColumn colId="4" showButton="0"/>
  </autoFilter>
  <mergeCells count="61">
    <mergeCell ref="A51:A52"/>
    <mergeCell ref="B51:B52"/>
    <mergeCell ref="G51:G52"/>
    <mergeCell ref="H51:H52"/>
    <mergeCell ref="H42:H43"/>
    <mergeCell ref="A42:A43"/>
    <mergeCell ref="B42:B43"/>
    <mergeCell ref="C42:C43"/>
    <mergeCell ref="D42:D43"/>
    <mergeCell ref="E42:E43"/>
    <mergeCell ref="F42:F43"/>
    <mergeCell ref="A47:B47"/>
    <mergeCell ref="C47:D47"/>
    <mergeCell ref="E47:F47"/>
    <mergeCell ref="G47:H47"/>
    <mergeCell ref="J40:J41"/>
    <mergeCell ref="I42:I43"/>
    <mergeCell ref="J42:J43"/>
    <mergeCell ref="B37:D37"/>
    <mergeCell ref="E37:G37"/>
    <mergeCell ref="H37:J37"/>
    <mergeCell ref="F38:F41"/>
    <mergeCell ref="G38:G41"/>
    <mergeCell ref="H38:H39"/>
    <mergeCell ref="I38:I39"/>
    <mergeCell ref="J38:J39"/>
    <mergeCell ref="H40:H41"/>
    <mergeCell ref="I40:I41"/>
    <mergeCell ref="G42:G43"/>
    <mergeCell ref="A38:A41"/>
    <mergeCell ref="B38:B41"/>
    <mergeCell ref="C38:C41"/>
    <mergeCell ref="D38:D41"/>
    <mergeCell ref="E38:E41"/>
    <mergeCell ref="A35:C35"/>
    <mergeCell ref="J10:L10"/>
    <mergeCell ref="M10:M11"/>
    <mergeCell ref="C12:F12"/>
    <mergeCell ref="B33:H33"/>
    <mergeCell ref="A34:C34"/>
    <mergeCell ref="M34:Q34"/>
    <mergeCell ref="B32:K32"/>
    <mergeCell ref="V9:X10"/>
    <mergeCell ref="S8:U8"/>
    <mergeCell ref="A9:A11"/>
    <mergeCell ref="B9:B11"/>
    <mergeCell ref="C9:F10"/>
    <mergeCell ref="G9:G11"/>
    <mergeCell ref="H9:H11"/>
    <mergeCell ref="I9:I11"/>
    <mergeCell ref="J9:M9"/>
    <mergeCell ref="N9:P10"/>
    <mergeCell ref="Q9:S10"/>
    <mergeCell ref="T9:T11"/>
    <mergeCell ref="U9:U11"/>
    <mergeCell ref="A1:U1"/>
    <mergeCell ref="C2:D2"/>
    <mergeCell ref="F2:M2"/>
    <mergeCell ref="Q2:S2"/>
    <mergeCell ref="U2:U3"/>
    <mergeCell ref="F3:G3"/>
  </mergeCells>
  <phoneticPr fontId="1" type="noConversion"/>
  <conditionalFormatting sqref="D13:D27">
    <cfRule type="duplicateValues" dxfId="0" priority="28" stopIfTrue="1"/>
  </conditionalFormatting>
  <pageMargins left="0" right="0" top="0.62992125984251968" bottom="0.43307086614173229" header="0.31496062992125984" footer="0.31496062992125984"/>
  <pageSetup paperSize="9" scale="30" orientation="portrait" r:id="rId1"/>
  <headerFooter>
    <oddFooter>&amp;N페이지 중 &amp;P페이지</oddFooter>
  </headerFooter>
  <rowBreaks count="2" manualBreakCount="2">
    <brk id="27" max="28" man="1"/>
    <brk id="53" max="2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workbookViewId="0">
      <selection activeCell="C24" sqref="C24"/>
    </sheetView>
  </sheetViews>
  <sheetFormatPr defaultRowHeight="16.5"/>
  <cols>
    <col min="1" max="1" width="2.875" style="45" customWidth="1"/>
    <col min="2" max="2" width="7.625" style="45" customWidth="1"/>
    <col min="3" max="4" width="9" style="45"/>
    <col min="5" max="5" width="26.25" style="45" bestFit="1" customWidth="1"/>
    <col min="6" max="6" width="10.625" style="45" customWidth="1"/>
    <col min="7" max="7" width="16.5" style="45" bestFit="1" customWidth="1"/>
    <col min="8" max="8" width="9" style="45"/>
    <col min="9" max="9" width="14.125" style="45" customWidth="1"/>
    <col min="10" max="11" width="9" style="45"/>
    <col min="12" max="13" width="0" style="45" hidden="1" customWidth="1"/>
    <col min="14" max="255" width="9" style="45"/>
    <col min="256" max="256" width="2.875" style="45" customWidth="1"/>
    <col min="257" max="257" width="16.375" style="45" customWidth="1"/>
    <col min="258" max="259" width="9" style="45"/>
    <col min="260" max="260" width="26.25" style="45" bestFit="1" customWidth="1"/>
    <col min="261" max="261" width="15.25" style="45" bestFit="1" customWidth="1"/>
    <col min="262" max="262" width="16.5" style="45" bestFit="1" customWidth="1"/>
    <col min="263" max="263" width="9" style="45"/>
    <col min="264" max="264" width="14.125" style="45" customWidth="1"/>
    <col min="265" max="511" width="9" style="45"/>
    <col min="512" max="512" width="2.875" style="45" customWidth="1"/>
    <col min="513" max="513" width="16.375" style="45" customWidth="1"/>
    <col min="514" max="515" width="9" style="45"/>
    <col min="516" max="516" width="26.25" style="45" bestFit="1" customWidth="1"/>
    <col min="517" max="517" width="15.25" style="45" bestFit="1" customWidth="1"/>
    <col min="518" max="518" width="16.5" style="45" bestFit="1" customWidth="1"/>
    <col min="519" max="519" width="9" style="45"/>
    <col min="520" max="520" width="14.125" style="45" customWidth="1"/>
    <col min="521" max="767" width="9" style="45"/>
    <col min="768" max="768" width="2.875" style="45" customWidth="1"/>
    <col min="769" max="769" width="16.375" style="45" customWidth="1"/>
    <col min="770" max="771" width="9" style="45"/>
    <col min="772" max="772" width="26.25" style="45" bestFit="1" customWidth="1"/>
    <col min="773" max="773" width="15.25" style="45" bestFit="1" customWidth="1"/>
    <col min="774" max="774" width="16.5" style="45" bestFit="1" customWidth="1"/>
    <col min="775" max="775" width="9" style="45"/>
    <col min="776" max="776" width="14.125" style="45" customWidth="1"/>
    <col min="777" max="1023" width="9" style="45"/>
    <col min="1024" max="1024" width="2.875" style="45" customWidth="1"/>
    <col min="1025" max="1025" width="16.375" style="45" customWidth="1"/>
    <col min="1026" max="1027" width="9" style="45"/>
    <col min="1028" max="1028" width="26.25" style="45" bestFit="1" customWidth="1"/>
    <col min="1029" max="1029" width="15.25" style="45" bestFit="1" customWidth="1"/>
    <col min="1030" max="1030" width="16.5" style="45" bestFit="1" customWidth="1"/>
    <col min="1031" max="1031" width="9" style="45"/>
    <col min="1032" max="1032" width="14.125" style="45" customWidth="1"/>
    <col min="1033" max="1279" width="9" style="45"/>
    <col min="1280" max="1280" width="2.875" style="45" customWidth="1"/>
    <col min="1281" max="1281" width="16.375" style="45" customWidth="1"/>
    <col min="1282" max="1283" width="9" style="45"/>
    <col min="1284" max="1284" width="26.25" style="45" bestFit="1" customWidth="1"/>
    <col min="1285" max="1285" width="15.25" style="45" bestFit="1" customWidth="1"/>
    <col min="1286" max="1286" width="16.5" style="45" bestFit="1" customWidth="1"/>
    <col min="1287" max="1287" width="9" style="45"/>
    <col min="1288" max="1288" width="14.125" style="45" customWidth="1"/>
    <col min="1289" max="1535" width="9" style="45"/>
    <col min="1536" max="1536" width="2.875" style="45" customWidth="1"/>
    <col min="1537" max="1537" width="16.375" style="45" customWidth="1"/>
    <col min="1538" max="1539" width="9" style="45"/>
    <col min="1540" max="1540" width="26.25" style="45" bestFit="1" customWidth="1"/>
    <col min="1541" max="1541" width="15.25" style="45" bestFit="1" customWidth="1"/>
    <col min="1542" max="1542" width="16.5" style="45" bestFit="1" customWidth="1"/>
    <col min="1543" max="1543" width="9" style="45"/>
    <col min="1544" max="1544" width="14.125" style="45" customWidth="1"/>
    <col min="1545" max="1791" width="9" style="45"/>
    <col min="1792" max="1792" width="2.875" style="45" customWidth="1"/>
    <col min="1793" max="1793" width="16.375" style="45" customWidth="1"/>
    <col min="1794" max="1795" width="9" style="45"/>
    <col min="1796" max="1796" width="26.25" style="45" bestFit="1" customWidth="1"/>
    <col min="1797" max="1797" width="15.25" style="45" bestFit="1" customWidth="1"/>
    <col min="1798" max="1798" width="16.5" style="45" bestFit="1" customWidth="1"/>
    <col min="1799" max="1799" width="9" style="45"/>
    <col min="1800" max="1800" width="14.125" style="45" customWidth="1"/>
    <col min="1801" max="2047" width="9" style="45"/>
    <col min="2048" max="2048" width="2.875" style="45" customWidth="1"/>
    <col min="2049" max="2049" width="16.375" style="45" customWidth="1"/>
    <col min="2050" max="2051" width="9" style="45"/>
    <col min="2052" max="2052" width="26.25" style="45" bestFit="1" customWidth="1"/>
    <col min="2053" max="2053" width="15.25" style="45" bestFit="1" customWidth="1"/>
    <col min="2054" max="2054" width="16.5" style="45" bestFit="1" customWidth="1"/>
    <col min="2055" max="2055" width="9" style="45"/>
    <col min="2056" max="2056" width="14.125" style="45" customWidth="1"/>
    <col min="2057" max="2303" width="9" style="45"/>
    <col min="2304" max="2304" width="2.875" style="45" customWidth="1"/>
    <col min="2305" max="2305" width="16.375" style="45" customWidth="1"/>
    <col min="2306" max="2307" width="9" style="45"/>
    <col min="2308" max="2308" width="26.25" style="45" bestFit="1" customWidth="1"/>
    <col min="2309" max="2309" width="15.25" style="45" bestFit="1" customWidth="1"/>
    <col min="2310" max="2310" width="16.5" style="45" bestFit="1" customWidth="1"/>
    <col min="2311" max="2311" width="9" style="45"/>
    <col min="2312" max="2312" width="14.125" style="45" customWidth="1"/>
    <col min="2313" max="2559" width="9" style="45"/>
    <col min="2560" max="2560" width="2.875" style="45" customWidth="1"/>
    <col min="2561" max="2561" width="16.375" style="45" customWidth="1"/>
    <col min="2562" max="2563" width="9" style="45"/>
    <col min="2564" max="2564" width="26.25" style="45" bestFit="1" customWidth="1"/>
    <col min="2565" max="2565" width="15.25" style="45" bestFit="1" customWidth="1"/>
    <col min="2566" max="2566" width="16.5" style="45" bestFit="1" customWidth="1"/>
    <col min="2567" max="2567" width="9" style="45"/>
    <col min="2568" max="2568" width="14.125" style="45" customWidth="1"/>
    <col min="2569" max="2815" width="9" style="45"/>
    <col min="2816" max="2816" width="2.875" style="45" customWidth="1"/>
    <col min="2817" max="2817" width="16.375" style="45" customWidth="1"/>
    <col min="2818" max="2819" width="9" style="45"/>
    <col min="2820" max="2820" width="26.25" style="45" bestFit="1" customWidth="1"/>
    <col min="2821" max="2821" width="15.25" style="45" bestFit="1" customWidth="1"/>
    <col min="2822" max="2822" width="16.5" style="45" bestFit="1" customWidth="1"/>
    <col min="2823" max="2823" width="9" style="45"/>
    <col min="2824" max="2824" width="14.125" style="45" customWidth="1"/>
    <col min="2825" max="3071" width="9" style="45"/>
    <col min="3072" max="3072" width="2.875" style="45" customWidth="1"/>
    <col min="3073" max="3073" width="16.375" style="45" customWidth="1"/>
    <col min="3074" max="3075" width="9" style="45"/>
    <col min="3076" max="3076" width="26.25" style="45" bestFit="1" customWidth="1"/>
    <col min="3077" max="3077" width="15.25" style="45" bestFit="1" customWidth="1"/>
    <col min="3078" max="3078" width="16.5" style="45" bestFit="1" customWidth="1"/>
    <col min="3079" max="3079" width="9" style="45"/>
    <col min="3080" max="3080" width="14.125" style="45" customWidth="1"/>
    <col min="3081" max="3327" width="9" style="45"/>
    <col min="3328" max="3328" width="2.875" style="45" customWidth="1"/>
    <col min="3329" max="3329" width="16.375" style="45" customWidth="1"/>
    <col min="3330" max="3331" width="9" style="45"/>
    <col min="3332" max="3332" width="26.25" style="45" bestFit="1" customWidth="1"/>
    <col min="3333" max="3333" width="15.25" style="45" bestFit="1" customWidth="1"/>
    <col min="3334" max="3334" width="16.5" style="45" bestFit="1" customWidth="1"/>
    <col min="3335" max="3335" width="9" style="45"/>
    <col min="3336" max="3336" width="14.125" style="45" customWidth="1"/>
    <col min="3337" max="3583" width="9" style="45"/>
    <col min="3584" max="3584" width="2.875" style="45" customWidth="1"/>
    <col min="3585" max="3585" width="16.375" style="45" customWidth="1"/>
    <col min="3586" max="3587" width="9" style="45"/>
    <col min="3588" max="3588" width="26.25" style="45" bestFit="1" customWidth="1"/>
    <col min="3589" max="3589" width="15.25" style="45" bestFit="1" customWidth="1"/>
    <col min="3590" max="3590" width="16.5" style="45" bestFit="1" customWidth="1"/>
    <col min="3591" max="3591" width="9" style="45"/>
    <col min="3592" max="3592" width="14.125" style="45" customWidth="1"/>
    <col min="3593" max="3839" width="9" style="45"/>
    <col min="3840" max="3840" width="2.875" style="45" customWidth="1"/>
    <col min="3841" max="3841" width="16.375" style="45" customWidth="1"/>
    <col min="3842" max="3843" width="9" style="45"/>
    <col min="3844" max="3844" width="26.25" style="45" bestFit="1" customWidth="1"/>
    <col min="3845" max="3845" width="15.25" style="45" bestFit="1" customWidth="1"/>
    <col min="3846" max="3846" width="16.5" style="45" bestFit="1" customWidth="1"/>
    <col min="3847" max="3847" width="9" style="45"/>
    <col min="3848" max="3848" width="14.125" style="45" customWidth="1"/>
    <col min="3849" max="4095" width="9" style="45"/>
    <col min="4096" max="4096" width="2.875" style="45" customWidth="1"/>
    <col min="4097" max="4097" width="16.375" style="45" customWidth="1"/>
    <col min="4098" max="4099" width="9" style="45"/>
    <col min="4100" max="4100" width="26.25" style="45" bestFit="1" customWidth="1"/>
    <col min="4101" max="4101" width="15.25" style="45" bestFit="1" customWidth="1"/>
    <col min="4102" max="4102" width="16.5" style="45" bestFit="1" customWidth="1"/>
    <col min="4103" max="4103" width="9" style="45"/>
    <col min="4104" max="4104" width="14.125" style="45" customWidth="1"/>
    <col min="4105" max="4351" width="9" style="45"/>
    <col min="4352" max="4352" width="2.875" style="45" customWidth="1"/>
    <col min="4353" max="4353" width="16.375" style="45" customWidth="1"/>
    <col min="4354" max="4355" width="9" style="45"/>
    <col min="4356" max="4356" width="26.25" style="45" bestFit="1" customWidth="1"/>
    <col min="4357" max="4357" width="15.25" style="45" bestFit="1" customWidth="1"/>
    <col min="4358" max="4358" width="16.5" style="45" bestFit="1" customWidth="1"/>
    <col min="4359" max="4359" width="9" style="45"/>
    <col min="4360" max="4360" width="14.125" style="45" customWidth="1"/>
    <col min="4361" max="4607" width="9" style="45"/>
    <col min="4608" max="4608" width="2.875" style="45" customWidth="1"/>
    <col min="4609" max="4609" width="16.375" style="45" customWidth="1"/>
    <col min="4610" max="4611" width="9" style="45"/>
    <col min="4612" max="4612" width="26.25" style="45" bestFit="1" customWidth="1"/>
    <col min="4613" max="4613" width="15.25" style="45" bestFit="1" customWidth="1"/>
    <col min="4614" max="4614" width="16.5" style="45" bestFit="1" customWidth="1"/>
    <col min="4615" max="4615" width="9" style="45"/>
    <col min="4616" max="4616" width="14.125" style="45" customWidth="1"/>
    <col min="4617" max="4863" width="9" style="45"/>
    <col min="4864" max="4864" width="2.875" style="45" customWidth="1"/>
    <col min="4865" max="4865" width="16.375" style="45" customWidth="1"/>
    <col min="4866" max="4867" width="9" style="45"/>
    <col min="4868" max="4868" width="26.25" style="45" bestFit="1" customWidth="1"/>
    <col min="4869" max="4869" width="15.25" style="45" bestFit="1" customWidth="1"/>
    <col min="4870" max="4870" width="16.5" style="45" bestFit="1" customWidth="1"/>
    <col min="4871" max="4871" width="9" style="45"/>
    <col min="4872" max="4872" width="14.125" style="45" customWidth="1"/>
    <col min="4873" max="5119" width="9" style="45"/>
    <col min="5120" max="5120" width="2.875" style="45" customWidth="1"/>
    <col min="5121" max="5121" width="16.375" style="45" customWidth="1"/>
    <col min="5122" max="5123" width="9" style="45"/>
    <col min="5124" max="5124" width="26.25" style="45" bestFit="1" customWidth="1"/>
    <col min="5125" max="5125" width="15.25" style="45" bestFit="1" customWidth="1"/>
    <col min="5126" max="5126" width="16.5" style="45" bestFit="1" customWidth="1"/>
    <col min="5127" max="5127" width="9" style="45"/>
    <col min="5128" max="5128" width="14.125" style="45" customWidth="1"/>
    <col min="5129" max="5375" width="9" style="45"/>
    <col min="5376" max="5376" width="2.875" style="45" customWidth="1"/>
    <col min="5377" max="5377" width="16.375" style="45" customWidth="1"/>
    <col min="5378" max="5379" width="9" style="45"/>
    <col min="5380" max="5380" width="26.25" style="45" bestFit="1" customWidth="1"/>
    <col min="5381" max="5381" width="15.25" style="45" bestFit="1" customWidth="1"/>
    <col min="5382" max="5382" width="16.5" style="45" bestFit="1" customWidth="1"/>
    <col min="5383" max="5383" width="9" style="45"/>
    <col min="5384" max="5384" width="14.125" style="45" customWidth="1"/>
    <col min="5385" max="5631" width="9" style="45"/>
    <col min="5632" max="5632" width="2.875" style="45" customWidth="1"/>
    <col min="5633" max="5633" width="16.375" style="45" customWidth="1"/>
    <col min="5634" max="5635" width="9" style="45"/>
    <col min="5636" max="5636" width="26.25" style="45" bestFit="1" customWidth="1"/>
    <col min="5637" max="5637" width="15.25" style="45" bestFit="1" customWidth="1"/>
    <col min="5638" max="5638" width="16.5" style="45" bestFit="1" customWidth="1"/>
    <col min="5639" max="5639" width="9" style="45"/>
    <col min="5640" max="5640" width="14.125" style="45" customWidth="1"/>
    <col min="5641" max="5887" width="9" style="45"/>
    <col min="5888" max="5888" width="2.875" style="45" customWidth="1"/>
    <col min="5889" max="5889" width="16.375" style="45" customWidth="1"/>
    <col min="5890" max="5891" width="9" style="45"/>
    <col min="5892" max="5892" width="26.25" style="45" bestFit="1" customWidth="1"/>
    <col min="5893" max="5893" width="15.25" style="45" bestFit="1" customWidth="1"/>
    <col min="5894" max="5894" width="16.5" style="45" bestFit="1" customWidth="1"/>
    <col min="5895" max="5895" width="9" style="45"/>
    <col min="5896" max="5896" width="14.125" style="45" customWidth="1"/>
    <col min="5897" max="6143" width="9" style="45"/>
    <col min="6144" max="6144" width="2.875" style="45" customWidth="1"/>
    <col min="6145" max="6145" width="16.375" style="45" customWidth="1"/>
    <col min="6146" max="6147" width="9" style="45"/>
    <col min="6148" max="6148" width="26.25" style="45" bestFit="1" customWidth="1"/>
    <col min="6149" max="6149" width="15.25" style="45" bestFit="1" customWidth="1"/>
    <col min="6150" max="6150" width="16.5" style="45" bestFit="1" customWidth="1"/>
    <col min="6151" max="6151" width="9" style="45"/>
    <col min="6152" max="6152" width="14.125" style="45" customWidth="1"/>
    <col min="6153" max="6399" width="9" style="45"/>
    <col min="6400" max="6400" width="2.875" style="45" customWidth="1"/>
    <col min="6401" max="6401" width="16.375" style="45" customWidth="1"/>
    <col min="6402" max="6403" width="9" style="45"/>
    <col min="6404" max="6404" width="26.25" style="45" bestFit="1" customWidth="1"/>
    <col min="6405" max="6405" width="15.25" style="45" bestFit="1" customWidth="1"/>
    <col min="6406" max="6406" width="16.5" style="45" bestFit="1" customWidth="1"/>
    <col min="6407" max="6407" width="9" style="45"/>
    <col min="6408" max="6408" width="14.125" style="45" customWidth="1"/>
    <col min="6409" max="6655" width="9" style="45"/>
    <col min="6656" max="6656" width="2.875" style="45" customWidth="1"/>
    <col min="6657" max="6657" width="16.375" style="45" customWidth="1"/>
    <col min="6658" max="6659" width="9" style="45"/>
    <col min="6660" max="6660" width="26.25" style="45" bestFit="1" customWidth="1"/>
    <col min="6661" max="6661" width="15.25" style="45" bestFit="1" customWidth="1"/>
    <col min="6662" max="6662" width="16.5" style="45" bestFit="1" customWidth="1"/>
    <col min="6663" max="6663" width="9" style="45"/>
    <col min="6664" max="6664" width="14.125" style="45" customWidth="1"/>
    <col min="6665" max="6911" width="9" style="45"/>
    <col min="6912" max="6912" width="2.875" style="45" customWidth="1"/>
    <col min="6913" max="6913" width="16.375" style="45" customWidth="1"/>
    <col min="6914" max="6915" width="9" style="45"/>
    <col min="6916" max="6916" width="26.25" style="45" bestFit="1" customWidth="1"/>
    <col min="6917" max="6917" width="15.25" style="45" bestFit="1" customWidth="1"/>
    <col min="6918" max="6918" width="16.5" style="45" bestFit="1" customWidth="1"/>
    <col min="6919" max="6919" width="9" style="45"/>
    <col min="6920" max="6920" width="14.125" style="45" customWidth="1"/>
    <col min="6921" max="7167" width="9" style="45"/>
    <col min="7168" max="7168" width="2.875" style="45" customWidth="1"/>
    <col min="7169" max="7169" width="16.375" style="45" customWidth="1"/>
    <col min="7170" max="7171" width="9" style="45"/>
    <col min="7172" max="7172" width="26.25" style="45" bestFit="1" customWidth="1"/>
    <col min="7173" max="7173" width="15.25" style="45" bestFit="1" customWidth="1"/>
    <col min="7174" max="7174" width="16.5" style="45" bestFit="1" customWidth="1"/>
    <col min="7175" max="7175" width="9" style="45"/>
    <col min="7176" max="7176" width="14.125" style="45" customWidth="1"/>
    <col min="7177" max="7423" width="9" style="45"/>
    <col min="7424" max="7424" width="2.875" style="45" customWidth="1"/>
    <col min="7425" max="7425" width="16.375" style="45" customWidth="1"/>
    <col min="7426" max="7427" width="9" style="45"/>
    <col min="7428" max="7428" width="26.25" style="45" bestFit="1" customWidth="1"/>
    <col min="7429" max="7429" width="15.25" style="45" bestFit="1" customWidth="1"/>
    <col min="7430" max="7430" width="16.5" style="45" bestFit="1" customWidth="1"/>
    <col min="7431" max="7431" width="9" style="45"/>
    <col min="7432" max="7432" width="14.125" style="45" customWidth="1"/>
    <col min="7433" max="7679" width="9" style="45"/>
    <col min="7680" max="7680" width="2.875" style="45" customWidth="1"/>
    <col min="7681" max="7681" width="16.375" style="45" customWidth="1"/>
    <col min="7682" max="7683" width="9" style="45"/>
    <col min="7684" max="7684" width="26.25" style="45" bestFit="1" customWidth="1"/>
    <col min="7685" max="7685" width="15.25" style="45" bestFit="1" customWidth="1"/>
    <col min="7686" max="7686" width="16.5" style="45" bestFit="1" customWidth="1"/>
    <col min="7687" max="7687" width="9" style="45"/>
    <col min="7688" max="7688" width="14.125" style="45" customWidth="1"/>
    <col min="7689" max="7935" width="9" style="45"/>
    <col min="7936" max="7936" width="2.875" style="45" customWidth="1"/>
    <col min="7937" max="7937" width="16.375" style="45" customWidth="1"/>
    <col min="7938" max="7939" width="9" style="45"/>
    <col min="7940" max="7940" width="26.25" style="45" bestFit="1" customWidth="1"/>
    <col min="7941" max="7941" width="15.25" style="45" bestFit="1" customWidth="1"/>
    <col min="7942" max="7942" width="16.5" style="45" bestFit="1" customWidth="1"/>
    <col min="7943" max="7943" width="9" style="45"/>
    <col min="7944" max="7944" width="14.125" style="45" customWidth="1"/>
    <col min="7945" max="8191" width="9" style="45"/>
    <col min="8192" max="8192" width="2.875" style="45" customWidth="1"/>
    <col min="8193" max="8193" width="16.375" style="45" customWidth="1"/>
    <col min="8194" max="8195" width="9" style="45"/>
    <col min="8196" max="8196" width="26.25" style="45" bestFit="1" customWidth="1"/>
    <col min="8197" max="8197" width="15.25" style="45" bestFit="1" customWidth="1"/>
    <col min="8198" max="8198" width="16.5" style="45" bestFit="1" customWidth="1"/>
    <col min="8199" max="8199" width="9" style="45"/>
    <col min="8200" max="8200" width="14.125" style="45" customWidth="1"/>
    <col min="8201" max="8447" width="9" style="45"/>
    <col min="8448" max="8448" width="2.875" style="45" customWidth="1"/>
    <col min="8449" max="8449" width="16.375" style="45" customWidth="1"/>
    <col min="8450" max="8451" width="9" style="45"/>
    <col min="8452" max="8452" width="26.25" style="45" bestFit="1" customWidth="1"/>
    <col min="8453" max="8453" width="15.25" style="45" bestFit="1" customWidth="1"/>
    <col min="8454" max="8454" width="16.5" style="45" bestFit="1" customWidth="1"/>
    <col min="8455" max="8455" width="9" style="45"/>
    <col min="8456" max="8456" width="14.125" style="45" customWidth="1"/>
    <col min="8457" max="8703" width="9" style="45"/>
    <col min="8704" max="8704" width="2.875" style="45" customWidth="1"/>
    <col min="8705" max="8705" width="16.375" style="45" customWidth="1"/>
    <col min="8706" max="8707" width="9" style="45"/>
    <col min="8708" max="8708" width="26.25" style="45" bestFit="1" customWidth="1"/>
    <col min="8709" max="8709" width="15.25" style="45" bestFit="1" customWidth="1"/>
    <col min="8710" max="8710" width="16.5" style="45" bestFit="1" customWidth="1"/>
    <col min="8711" max="8711" width="9" style="45"/>
    <col min="8712" max="8712" width="14.125" style="45" customWidth="1"/>
    <col min="8713" max="8959" width="9" style="45"/>
    <col min="8960" max="8960" width="2.875" style="45" customWidth="1"/>
    <col min="8961" max="8961" width="16.375" style="45" customWidth="1"/>
    <col min="8962" max="8963" width="9" style="45"/>
    <col min="8964" max="8964" width="26.25" style="45" bestFit="1" customWidth="1"/>
    <col min="8965" max="8965" width="15.25" style="45" bestFit="1" customWidth="1"/>
    <col min="8966" max="8966" width="16.5" style="45" bestFit="1" customWidth="1"/>
    <col min="8967" max="8967" width="9" style="45"/>
    <col min="8968" max="8968" width="14.125" style="45" customWidth="1"/>
    <col min="8969" max="9215" width="9" style="45"/>
    <col min="9216" max="9216" width="2.875" style="45" customWidth="1"/>
    <col min="9217" max="9217" width="16.375" style="45" customWidth="1"/>
    <col min="9218" max="9219" width="9" style="45"/>
    <col min="9220" max="9220" width="26.25" style="45" bestFit="1" customWidth="1"/>
    <col min="9221" max="9221" width="15.25" style="45" bestFit="1" customWidth="1"/>
    <col min="9222" max="9222" width="16.5" style="45" bestFit="1" customWidth="1"/>
    <col min="9223" max="9223" width="9" style="45"/>
    <col min="9224" max="9224" width="14.125" style="45" customWidth="1"/>
    <col min="9225" max="9471" width="9" style="45"/>
    <col min="9472" max="9472" width="2.875" style="45" customWidth="1"/>
    <col min="9473" max="9473" width="16.375" style="45" customWidth="1"/>
    <col min="9474" max="9475" width="9" style="45"/>
    <col min="9476" max="9476" width="26.25" style="45" bestFit="1" customWidth="1"/>
    <col min="9477" max="9477" width="15.25" style="45" bestFit="1" customWidth="1"/>
    <col min="9478" max="9478" width="16.5" style="45" bestFit="1" customWidth="1"/>
    <col min="9479" max="9479" width="9" style="45"/>
    <col min="9480" max="9480" width="14.125" style="45" customWidth="1"/>
    <col min="9481" max="9727" width="9" style="45"/>
    <col min="9728" max="9728" width="2.875" style="45" customWidth="1"/>
    <col min="9729" max="9729" width="16.375" style="45" customWidth="1"/>
    <col min="9730" max="9731" width="9" style="45"/>
    <col min="9732" max="9732" width="26.25" style="45" bestFit="1" customWidth="1"/>
    <col min="9733" max="9733" width="15.25" style="45" bestFit="1" customWidth="1"/>
    <col min="9734" max="9734" width="16.5" style="45" bestFit="1" customWidth="1"/>
    <col min="9735" max="9735" width="9" style="45"/>
    <col min="9736" max="9736" width="14.125" style="45" customWidth="1"/>
    <col min="9737" max="9983" width="9" style="45"/>
    <col min="9984" max="9984" width="2.875" style="45" customWidth="1"/>
    <col min="9985" max="9985" width="16.375" style="45" customWidth="1"/>
    <col min="9986" max="9987" width="9" style="45"/>
    <col min="9988" max="9988" width="26.25" style="45" bestFit="1" customWidth="1"/>
    <col min="9989" max="9989" width="15.25" style="45" bestFit="1" customWidth="1"/>
    <col min="9990" max="9990" width="16.5" style="45" bestFit="1" customWidth="1"/>
    <col min="9991" max="9991" width="9" style="45"/>
    <col min="9992" max="9992" width="14.125" style="45" customWidth="1"/>
    <col min="9993" max="10239" width="9" style="45"/>
    <col min="10240" max="10240" width="2.875" style="45" customWidth="1"/>
    <col min="10241" max="10241" width="16.375" style="45" customWidth="1"/>
    <col min="10242" max="10243" width="9" style="45"/>
    <col min="10244" max="10244" width="26.25" style="45" bestFit="1" customWidth="1"/>
    <col min="10245" max="10245" width="15.25" style="45" bestFit="1" customWidth="1"/>
    <col min="10246" max="10246" width="16.5" style="45" bestFit="1" customWidth="1"/>
    <col min="10247" max="10247" width="9" style="45"/>
    <col min="10248" max="10248" width="14.125" style="45" customWidth="1"/>
    <col min="10249" max="10495" width="9" style="45"/>
    <col min="10496" max="10496" width="2.875" style="45" customWidth="1"/>
    <col min="10497" max="10497" width="16.375" style="45" customWidth="1"/>
    <col min="10498" max="10499" width="9" style="45"/>
    <col min="10500" max="10500" width="26.25" style="45" bestFit="1" customWidth="1"/>
    <col min="10501" max="10501" width="15.25" style="45" bestFit="1" customWidth="1"/>
    <col min="10502" max="10502" width="16.5" style="45" bestFit="1" customWidth="1"/>
    <col min="10503" max="10503" width="9" style="45"/>
    <col min="10504" max="10504" width="14.125" style="45" customWidth="1"/>
    <col min="10505" max="10751" width="9" style="45"/>
    <col min="10752" max="10752" width="2.875" style="45" customWidth="1"/>
    <col min="10753" max="10753" width="16.375" style="45" customWidth="1"/>
    <col min="10754" max="10755" width="9" style="45"/>
    <col min="10756" max="10756" width="26.25" style="45" bestFit="1" customWidth="1"/>
    <col min="10757" max="10757" width="15.25" style="45" bestFit="1" customWidth="1"/>
    <col min="10758" max="10758" width="16.5" style="45" bestFit="1" customWidth="1"/>
    <col min="10759" max="10759" width="9" style="45"/>
    <col min="10760" max="10760" width="14.125" style="45" customWidth="1"/>
    <col min="10761" max="11007" width="9" style="45"/>
    <col min="11008" max="11008" width="2.875" style="45" customWidth="1"/>
    <col min="11009" max="11009" width="16.375" style="45" customWidth="1"/>
    <col min="11010" max="11011" width="9" style="45"/>
    <col min="11012" max="11012" width="26.25" style="45" bestFit="1" customWidth="1"/>
    <col min="11013" max="11013" width="15.25" style="45" bestFit="1" customWidth="1"/>
    <col min="11014" max="11014" width="16.5" style="45" bestFit="1" customWidth="1"/>
    <col min="11015" max="11015" width="9" style="45"/>
    <col min="11016" max="11016" width="14.125" style="45" customWidth="1"/>
    <col min="11017" max="11263" width="9" style="45"/>
    <col min="11264" max="11264" width="2.875" style="45" customWidth="1"/>
    <col min="11265" max="11265" width="16.375" style="45" customWidth="1"/>
    <col min="11266" max="11267" width="9" style="45"/>
    <col min="11268" max="11268" width="26.25" style="45" bestFit="1" customWidth="1"/>
    <col min="11269" max="11269" width="15.25" style="45" bestFit="1" customWidth="1"/>
    <col min="11270" max="11270" width="16.5" style="45" bestFit="1" customWidth="1"/>
    <col min="11271" max="11271" width="9" style="45"/>
    <col min="11272" max="11272" width="14.125" style="45" customWidth="1"/>
    <col min="11273" max="11519" width="9" style="45"/>
    <col min="11520" max="11520" width="2.875" style="45" customWidth="1"/>
    <col min="11521" max="11521" width="16.375" style="45" customWidth="1"/>
    <col min="11522" max="11523" width="9" style="45"/>
    <col min="11524" max="11524" width="26.25" style="45" bestFit="1" customWidth="1"/>
    <col min="11525" max="11525" width="15.25" style="45" bestFit="1" customWidth="1"/>
    <col min="11526" max="11526" width="16.5" style="45" bestFit="1" customWidth="1"/>
    <col min="11527" max="11527" width="9" style="45"/>
    <col min="11528" max="11528" width="14.125" style="45" customWidth="1"/>
    <col min="11529" max="11775" width="9" style="45"/>
    <col min="11776" max="11776" width="2.875" style="45" customWidth="1"/>
    <col min="11777" max="11777" width="16.375" style="45" customWidth="1"/>
    <col min="11778" max="11779" width="9" style="45"/>
    <col min="11780" max="11780" width="26.25" style="45" bestFit="1" customWidth="1"/>
    <col min="11781" max="11781" width="15.25" style="45" bestFit="1" customWidth="1"/>
    <col min="11782" max="11782" width="16.5" style="45" bestFit="1" customWidth="1"/>
    <col min="11783" max="11783" width="9" style="45"/>
    <col min="11784" max="11784" width="14.125" style="45" customWidth="1"/>
    <col min="11785" max="12031" width="9" style="45"/>
    <col min="12032" max="12032" width="2.875" style="45" customWidth="1"/>
    <col min="12033" max="12033" width="16.375" style="45" customWidth="1"/>
    <col min="12034" max="12035" width="9" style="45"/>
    <col min="12036" max="12036" width="26.25" style="45" bestFit="1" customWidth="1"/>
    <col min="12037" max="12037" width="15.25" style="45" bestFit="1" customWidth="1"/>
    <col min="12038" max="12038" width="16.5" style="45" bestFit="1" customWidth="1"/>
    <col min="12039" max="12039" width="9" style="45"/>
    <col min="12040" max="12040" width="14.125" style="45" customWidth="1"/>
    <col min="12041" max="12287" width="9" style="45"/>
    <col min="12288" max="12288" width="2.875" style="45" customWidth="1"/>
    <col min="12289" max="12289" width="16.375" style="45" customWidth="1"/>
    <col min="12290" max="12291" width="9" style="45"/>
    <col min="12292" max="12292" width="26.25" style="45" bestFit="1" customWidth="1"/>
    <col min="12293" max="12293" width="15.25" style="45" bestFit="1" customWidth="1"/>
    <col min="12294" max="12294" width="16.5" style="45" bestFit="1" customWidth="1"/>
    <col min="12295" max="12295" width="9" style="45"/>
    <col min="12296" max="12296" width="14.125" style="45" customWidth="1"/>
    <col min="12297" max="12543" width="9" style="45"/>
    <col min="12544" max="12544" width="2.875" style="45" customWidth="1"/>
    <col min="12545" max="12545" width="16.375" style="45" customWidth="1"/>
    <col min="12546" max="12547" width="9" style="45"/>
    <col min="12548" max="12548" width="26.25" style="45" bestFit="1" customWidth="1"/>
    <col min="12549" max="12549" width="15.25" style="45" bestFit="1" customWidth="1"/>
    <col min="12550" max="12550" width="16.5" style="45" bestFit="1" customWidth="1"/>
    <col min="12551" max="12551" width="9" style="45"/>
    <col min="12552" max="12552" width="14.125" style="45" customWidth="1"/>
    <col min="12553" max="12799" width="9" style="45"/>
    <col min="12800" max="12800" width="2.875" style="45" customWidth="1"/>
    <col min="12801" max="12801" width="16.375" style="45" customWidth="1"/>
    <col min="12802" max="12803" width="9" style="45"/>
    <col min="12804" max="12804" width="26.25" style="45" bestFit="1" customWidth="1"/>
    <col min="12805" max="12805" width="15.25" style="45" bestFit="1" customWidth="1"/>
    <col min="12806" max="12806" width="16.5" style="45" bestFit="1" customWidth="1"/>
    <col min="12807" max="12807" width="9" style="45"/>
    <col min="12808" max="12808" width="14.125" style="45" customWidth="1"/>
    <col min="12809" max="13055" width="9" style="45"/>
    <col min="13056" max="13056" width="2.875" style="45" customWidth="1"/>
    <col min="13057" max="13057" width="16.375" style="45" customWidth="1"/>
    <col min="13058" max="13059" width="9" style="45"/>
    <col min="13060" max="13060" width="26.25" style="45" bestFit="1" customWidth="1"/>
    <col min="13061" max="13061" width="15.25" style="45" bestFit="1" customWidth="1"/>
    <col min="13062" max="13062" width="16.5" style="45" bestFit="1" customWidth="1"/>
    <col min="13063" max="13063" width="9" style="45"/>
    <col min="13064" max="13064" width="14.125" style="45" customWidth="1"/>
    <col min="13065" max="13311" width="9" style="45"/>
    <col min="13312" max="13312" width="2.875" style="45" customWidth="1"/>
    <col min="13313" max="13313" width="16.375" style="45" customWidth="1"/>
    <col min="13314" max="13315" width="9" style="45"/>
    <col min="13316" max="13316" width="26.25" style="45" bestFit="1" customWidth="1"/>
    <col min="13317" max="13317" width="15.25" style="45" bestFit="1" customWidth="1"/>
    <col min="13318" max="13318" width="16.5" style="45" bestFit="1" customWidth="1"/>
    <col min="13319" max="13319" width="9" style="45"/>
    <col min="13320" max="13320" width="14.125" style="45" customWidth="1"/>
    <col min="13321" max="13567" width="9" style="45"/>
    <col min="13568" max="13568" width="2.875" style="45" customWidth="1"/>
    <col min="13569" max="13569" width="16.375" style="45" customWidth="1"/>
    <col min="13570" max="13571" width="9" style="45"/>
    <col min="13572" max="13572" width="26.25" style="45" bestFit="1" customWidth="1"/>
    <col min="13573" max="13573" width="15.25" style="45" bestFit="1" customWidth="1"/>
    <col min="13574" max="13574" width="16.5" style="45" bestFit="1" customWidth="1"/>
    <col min="13575" max="13575" width="9" style="45"/>
    <col min="13576" max="13576" width="14.125" style="45" customWidth="1"/>
    <col min="13577" max="13823" width="9" style="45"/>
    <col min="13824" max="13824" width="2.875" style="45" customWidth="1"/>
    <col min="13825" max="13825" width="16.375" style="45" customWidth="1"/>
    <col min="13826" max="13827" width="9" style="45"/>
    <col min="13828" max="13828" width="26.25" style="45" bestFit="1" customWidth="1"/>
    <col min="13829" max="13829" width="15.25" style="45" bestFit="1" customWidth="1"/>
    <col min="13830" max="13830" width="16.5" style="45" bestFit="1" customWidth="1"/>
    <col min="13831" max="13831" width="9" style="45"/>
    <col min="13832" max="13832" width="14.125" style="45" customWidth="1"/>
    <col min="13833" max="14079" width="9" style="45"/>
    <col min="14080" max="14080" width="2.875" style="45" customWidth="1"/>
    <col min="14081" max="14081" width="16.375" style="45" customWidth="1"/>
    <col min="14082" max="14083" width="9" style="45"/>
    <col min="14084" max="14084" width="26.25" style="45" bestFit="1" customWidth="1"/>
    <col min="14085" max="14085" width="15.25" style="45" bestFit="1" customWidth="1"/>
    <col min="14086" max="14086" width="16.5" style="45" bestFit="1" customWidth="1"/>
    <col min="14087" max="14087" width="9" style="45"/>
    <col min="14088" max="14088" width="14.125" style="45" customWidth="1"/>
    <col min="14089" max="14335" width="9" style="45"/>
    <col min="14336" max="14336" width="2.875" style="45" customWidth="1"/>
    <col min="14337" max="14337" width="16.375" style="45" customWidth="1"/>
    <col min="14338" max="14339" width="9" style="45"/>
    <col min="14340" max="14340" width="26.25" style="45" bestFit="1" customWidth="1"/>
    <col min="14341" max="14341" width="15.25" style="45" bestFit="1" customWidth="1"/>
    <col min="14342" max="14342" width="16.5" style="45" bestFit="1" customWidth="1"/>
    <col min="14343" max="14343" width="9" style="45"/>
    <col min="14344" max="14344" width="14.125" style="45" customWidth="1"/>
    <col min="14345" max="14591" width="9" style="45"/>
    <col min="14592" max="14592" width="2.875" style="45" customWidth="1"/>
    <col min="14593" max="14593" width="16.375" style="45" customWidth="1"/>
    <col min="14594" max="14595" width="9" style="45"/>
    <col min="14596" max="14596" width="26.25" style="45" bestFit="1" customWidth="1"/>
    <col min="14597" max="14597" width="15.25" style="45" bestFit="1" customWidth="1"/>
    <col min="14598" max="14598" width="16.5" style="45" bestFit="1" customWidth="1"/>
    <col min="14599" max="14599" width="9" style="45"/>
    <col min="14600" max="14600" width="14.125" style="45" customWidth="1"/>
    <col min="14601" max="14847" width="9" style="45"/>
    <col min="14848" max="14848" width="2.875" style="45" customWidth="1"/>
    <col min="14849" max="14849" width="16.375" style="45" customWidth="1"/>
    <col min="14850" max="14851" width="9" style="45"/>
    <col min="14852" max="14852" width="26.25" style="45" bestFit="1" customWidth="1"/>
    <col min="14853" max="14853" width="15.25" style="45" bestFit="1" customWidth="1"/>
    <col min="14854" max="14854" width="16.5" style="45" bestFit="1" customWidth="1"/>
    <col min="14855" max="14855" width="9" style="45"/>
    <col min="14856" max="14856" width="14.125" style="45" customWidth="1"/>
    <col min="14857" max="15103" width="9" style="45"/>
    <col min="15104" max="15104" width="2.875" style="45" customWidth="1"/>
    <col min="15105" max="15105" width="16.375" style="45" customWidth="1"/>
    <col min="15106" max="15107" width="9" style="45"/>
    <col min="15108" max="15108" width="26.25" style="45" bestFit="1" customWidth="1"/>
    <col min="15109" max="15109" width="15.25" style="45" bestFit="1" customWidth="1"/>
    <col min="15110" max="15110" width="16.5" style="45" bestFit="1" customWidth="1"/>
    <col min="15111" max="15111" width="9" style="45"/>
    <col min="15112" max="15112" width="14.125" style="45" customWidth="1"/>
    <col min="15113" max="15359" width="9" style="45"/>
    <col min="15360" max="15360" width="2.875" style="45" customWidth="1"/>
    <col min="15361" max="15361" width="16.375" style="45" customWidth="1"/>
    <col min="15362" max="15363" width="9" style="45"/>
    <col min="15364" max="15364" width="26.25" style="45" bestFit="1" customWidth="1"/>
    <col min="15365" max="15365" width="15.25" style="45" bestFit="1" customWidth="1"/>
    <col min="15366" max="15366" width="16.5" style="45" bestFit="1" customWidth="1"/>
    <col min="15367" max="15367" width="9" style="45"/>
    <col min="15368" max="15368" width="14.125" style="45" customWidth="1"/>
    <col min="15369" max="15615" width="9" style="45"/>
    <col min="15616" max="15616" width="2.875" style="45" customWidth="1"/>
    <col min="15617" max="15617" width="16.375" style="45" customWidth="1"/>
    <col min="15618" max="15619" width="9" style="45"/>
    <col min="15620" max="15620" width="26.25" style="45" bestFit="1" customWidth="1"/>
    <col min="15621" max="15621" width="15.25" style="45" bestFit="1" customWidth="1"/>
    <col min="15622" max="15622" width="16.5" style="45" bestFit="1" customWidth="1"/>
    <col min="15623" max="15623" width="9" style="45"/>
    <col min="15624" max="15624" width="14.125" style="45" customWidth="1"/>
    <col min="15625" max="15871" width="9" style="45"/>
    <col min="15872" max="15872" width="2.875" style="45" customWidth="1"/>
    <col min="15873" max="15873" width="16.375" style="45" customWidth="1"/>
    <col min="15874" max="15875" width="9" style="45"/>
    <col min="15876" max="15876" width="26.25" style="45" bestFit="1" customWidth="1"/>
    <col min="15877" max="15877" width="15.25" style="45" bestFit="1" customWidth="1"/>
    <col min="15878" max="15878" width="16.5" style="45" bestFit="1" customWidth="1"/>
    <col min="15879" max="15879" width="9" style="45"/>
    <col min="15880" max="15880" width="14.125" style="45" customWidth="1"/>
    <col min="15881" max="16127" width="9" style="45"/>
    <col min="16128" max="16128" width="2.875" style="45" customWidth="1"/>
    <col min="16129" max="16129" width="16.375" style="45" customWidth="1"/>
    <col min="16130" max="16131" width="9" style="45"/>
    <col min="16132" max="16132" width="26.25" style="45" bestFit="1" customWidth="1"/>
    <col min="16133" max="16133" width="15.25" style="45" bestFit="1" customWidth="1"/>
    <col min="16134" max="16134" width="16.5" style="45" bestFit="1" customWidth="1"/>
    <col min="16135" max="16135" width="9" style="45"/>
    <col min="16136" max="16136" width="14.125" style="45" customWidth="1"/>
    <col min="16137" max="16384" width="9" style="45"/>
  </cols>
  <sheetData>
    <row r="1" spans="2:16" ht="30.75" customHeight="1">
      <c r="B1" s="1635" t="s">
        <v>653</v>
      </c>
      <c r="C1" s="1635"/>
      <c r="D1" s="1635"/>
      <c r="E1" s="1635"/>
      <c r="F1" s="1635"/>
      <c r="G1" s="1635"/>
      <c r="H1" s="1635"/>
      <c r="I1" s="1635"/>
      <c r="J1" s="1635"/>
      <c r="K1" s="1635"/>
      <c r="L1" s="1635"/>
      <c r="M1" s="1635"/>
      <c r="N1" s="1635"/>
      <c r="O1" s="1635"/>
      <c r="P1" s="1635"/>
    </row>
    <row r="2" spans="2:16" ht="18.75" customHeight="1" thickBot="1">
      <c r="B2" s="277"/>
      <c r="C2" s="277"/>
      <c r="D2" s="277"/>
      <c r="E2" s="277"/>
      <c r="F2" s="277"/>
      <c r="G2" s="277"/>
      <c r="H2" s="277"/>
      <c r="I2" s="278"/>
      <c r="J2" s="277"/>
      <c r="K2" s="277"/>
      <c r="L2" s="277"/>
      <c r="M2" s="277"/>
      <c r="N2" s="277"/>
      <c r="O2" s="277"/>
      <c r="P2" s="279"/>
    </row>
    <row r="3" spans="2:16" ht="16.5" customHeight="1">
      <c r="B3" s="1636" t="s">
        <v>133</v>
      </c>
      <c r="C3" s="1639" t="s">
        <v>65</v>
      </c>
      <c r="D3" s="1642" t="s">
        <v>136</v>
      </c>
      <c r="E3" s="1642"/>
      <c r="F3" s="1642"/>
      <c r="G3" s="1643"/>
      <c r="H3" s="1639" t="s">
        <v>137</v>
      </c>
      <c r="I3" s="1646" t="s">
        <v>355</v>
      </c>
      <c r="J3" s="1627" t="s">
        <v>138</v>
      </c>
      <c r="K3" s="1630" t="s">
        <v>361</v>
      </c>
      <c r="L3" s="1630"/>
      <c r="M3" s="1630"/>
      <c r="N3" s="1630"/>
      <c r="O3" s="1630"/>
      <c r="P3" s="1632" t="s">
        <v>134</v>
      </c>
    </row>
    <row r="4" spans="2:16" ht="16.5" customHeight="1">
      <c r="B4" s="1637"/>
      <c r="C4" s="1640"/>
      <c r="D4" s="1644"/>
      <c r="E4" s="1644"/>
      <c r="F4" s="1644"/>
      <c r="G4" s="1645"/>
      <c r="H4" s="1640"/>
      <c r="I4" s="1647"/>
      <c r="J4" s="1628"/>
      <c r="K4" s="1631"/>
      <c r="L4" s="1631"/>
      <c r="M4" s="1631"/>
      <c r="N4" s="1631"/>
      <c r="O4" s="1631"/>
      <c r="P4" s="1633"/>
    </row>
    <row r="5" spans="2:16" ht="52.5" customHeight="1" thickBot="1">
      <c r="B5" s="1638"/>
      <c r="C5" s="1641"/>
      <c r="D5" s="1105" t="s">
        <v>140</v>
      </c>
      <c r="E5" s="1105" t="s">
        <v>43</v>
      </c>
      <c r="F5" s="285" t="s">
        <v>141</v>
      </c>
      <c r="G5" s="1105" t="s">
        <v>142</v>
      </c>
      <c r="H5" s="1641"/>
      <c r="I5" s="1648"/>
      <c r="J5" s="1629"/>
      <c r="K5" s="286" t="s">
        <v>143</v>
      </c>
      <c r="L5" s="286" t="s">
        <v>356</v>
      </c>
      <c r="M5" s="286" t="s">
        <v>357</v>
      </c>
      <c r="N5" s="286" t="s">
        <v>582</v>
      </c>
      <c r="O5" s="286" t="s">
        <v>144</v>
      </c>
      <c r="P5" s="1634"/>
    </row>
    <row r="6" spans="2:16" ht="24.75" customHeight="1" thickBot="1">
      <c r="B6" s="287" t="s">
        <v>48</v>
      </c>
      <c r="C6" s="288"/>
      <c r="D6" s="1649"/>
      <c r="E6" s="1650"/>
      <c r="F6" s="1650"/>
      <c r="G6" s="1651"/>
      <c r="H6" s="288"/>
      <c r="I6" s="289"/>
      <c r="J6" s="291">
        <f t="shared" ref="J6:O6" si="0">SUM(J7:J22)</f>
        <v>800</v>
      </c>
      <c r="K6" s="292">
        <f t="shared" si="0"/>
        <v>6000000</v>
      </c>
      <c r="L6" s="293">
        <f t="shared" si="0"/>
        <v>360000</v>
      </c>
      <c r="M6" s="293">
        <f t="shared" si="0"/>
        <v>1640000</v>
      </c>
      <c r="N6" s="293">
        <f t="shared" si="0"/>
        <v>2000000</v>
      </c>
      <c r="O6" s="293">
        <f t="shared" si="0"/>
        <v>2000000</v>
      </c>
      <c r="P6" s="294"/>
    </row>
    <row r="7" spans="2:16" ht="18" thickTop="1">
      <c r="B7" s="806" t="s">
        <v>362</v>
      </c>
      <c r="C7" s="807" t="s">
        <v>49</v>
      </c>
      <c r="D7" s="807" t="s">
        <v>429</v>
      </c>
      <c r="E7" s="808" t="s">
        <v>363</v>
      </c>
      <c r="F7" s="807" t="s">
        <v>364</v>
      </c>
      <c r="G7" s="807" t="s">
        <v>365</v>
      </c>
      <c r="H7" s="807" t="s">
        <v>36</v>
      </c>
      <c r="I7" s="809">
        <v>2000</v>
      </c>
      <c r="J7" s="810">
        <v>800</v>
      </c>
      <c r="K7" s="811">
        <f>SUM(L7:O7)</f>
        <v>6000000</v>
      </c>
      <c r="L7" s="809">
        <f>(J7*5000)*0.09</f>
        <v>360000</v>
      </c>
      <c r="M7" s="812">
        <f>(J7*5000)*0.41</f>
        <v>1640000</v>
      </c>
      <c r="N7" s="812">
        <f>SUM(L7:M7)</f>
        <v>2000000</v>
      </c>
      <c r="O7" s="812">
        <f>(J7*5000)*0.5</f>
        <v>2000000</v>
      </c>
      <c r="P7" s="813"/>
    </row>
    <row r="8" spans="2:16" ht="17.25">
      <c r="B8" s="1167"/>
      <c r="C8" s="1168"/>
      <c r="D8" s="1168"/>
      <c r="E8" s="1169"/>
      <c r="F8" s="1168"/>
      <c r="G8" s="1168"/>
      <c r="H8" s="1168"/>
      <c r="I8" s="1216"/>
      <c r="J8" s="296"/>
      <c r="K8" s="1185">
        <f t="shared" ref="K8:K22" si="1">SUM(L8:O8)</f>
        <v>0</v>
      </c>
      <c r="L8" s="295">
        <f t="shared" ref="L8:L22" si="2">(J8*5000)*0.09</f>
        <v>0</v>
      </c>
      <c r="M8" s="1186">
        <f t="shared" ref="M8:M22" si="3">(J8*5000)*0.41</f>
        <v>0</v>
      </c>
      <c r="N8" s="1186">
        <f t="shared" ref="N8:N22" si="4">SUM(L8:M8)</f>
        <v>0</v>
      </c>
      <c r="O8" s="1186">
        <f t="shared" ref="O8:O22" si="5">(J8*5000)*0.5</f>
        <v>0</v>
      </c>
      <c r="P8" s="1172"/>
    </row>
    <row r="9" spans="2:16" ht="17.25">
      <c r="B9" s="1167"/>
      <c r="C9" s="1168"/>
      <c r="D9" s="1168"/>
      <c r="E9" s="1169"/>
      <c r="F9" s="1168"/>
      <c r="G9" s="1168"/>
      <c r="H9" s="1168"/>
      <c r="I9" s="1217"/>
      <c r="J9" s="296"/>
      <c r="K9" s="1185">
        <f t="shared" si="1"/>
        <v>0</v>
      </c>
      <c r="L9" s="295">
        <f t="shared" si="2"/>
        <v>0</v>
      </c>
      <c r="M9" s="1186">
        <f t="shared" si="3"/>
        <v>0</v>
      </c>
      <c r="N9" s="1186">
        <f t="shared" si="4"/>
        <v>0</v>
      </c>
      <c r="O9" s="1186">
        <f t="shared" si="5"/>
        <v>0</v>
      </c>
      <c r="P9" s="1172"/>
    </row>
    <row r="10" spans="2:16" ht="17.25">
      <c r="B10" s="1167"/>
      <c r="C10" s="1168"/>
      <c r="D10" s="1168"/>
      <c r="E10" s="1169"/>
      <c r="F10" s="1168"/>
      <c r="G10" s="1168"/>
      <c r="H10" s="1168"/>
      <c r="I10" s="1216"/>
      <c r="J10" s="296"/>
      <c r="K10" s="1185">
        <f t="shared" si="1"/>
        <v>0</v>
      </c>
      <c r="L10" s="295">
        <f t="shared" si="2"/>
        <v>0</v>
      </c>
      <c r="M10" s="1186">
        <f t="shared" si="3"/>
        <v>0</v>
      </c>
      <c r="N10" s="1186">
        <f t="shared" si="4"/>
        <v>0</v>
      </c>
      <c r="O10" s="1186">
        <f t="shared" si="5"/>
        <v>0</v>
      </c>
      <c r="P10" s="1172"/>
    </row>
    <row r="11" spans="2:16" ht="17.25">
      <c r="B11" s="1167"/>
      <c r="C11" s="1168"/>
      <c r="D11" s="1168"/>
      <c r="E11" s="1169"/>
      <c r="F11" s="1168"/>
      <c r="G11" s="1168"/>
      <c r="H11" s="1168"/>
      <c r="I11" s="1216"/>
      <c r="J11" s="296"/>
      <c r="K11" s="1185">
        <f t="shared" si="1"/>
        <v>0</v>
      </c>
      <c r="L11" s="295">
        <f t="shared" si="2"/>
        <v>0</v>
      </c>
      <c r="M11" s="1186">
        <f t="shared" si="3"/>
        <v>0</v>
      </c>
      <c r="N11" s="1186">
        <f t="shared" si="4"/>
        <v>0</v>
      </c>
      <c r="O11" s="1186">
        <f t="shared" si="5"/>
        <v>0</v>
      </c>
      <c r="P11" s="1172"/>
    </row>
    <row r="12" spans="2:16" ht="17.25">
      <c r="B12" s="1167"/>
      <c r="C12" s="1168"/>
      <c r="D12" s="1168"/>
      <c r="E12" s="1169"/>
      <c r="F12" s="1168"/>
      <c r="G12" s="1168"/>
      <c r="H12" s="1168"/>
      <c r="I12" s="1216"/>
      <c r="J12" s="296"/>
      <c r="K12" s="1185">
        <f t="shared" si="1"/>
        <v>0</v>
      </c>
      <c r="L12" s="295">
        <f t="shared" si="2"/>
        <v>0</v>
      </c>
      <c r="M12" s="1186">
        <f t="shared" si="3"/>
        <v>0</v>
      </c>
      <c r="N12" s="1186">
        <f t="shared" si="4"/>
        <v>0</v>
      </c>
      <c r="O12" s="1186">
        <f t="shared" si="5"/>
        <v>0</v>
      </c>
      <c r="P12" s="1172"/>
    </row>
    <row r="13" spans="2:16" ht="17.25">
      <c r="B13" s="1167"/>
      <c r="C13" s="1168"/>
      <c r="D13" s="1168"/>
      <c r="E13" s="1169"/>
      <c r="F13" s="1168"/>
      <c r="G13" s="1168"/>
      <c r="H13" s="1168"/>
      <c r="I13" s="1217"/>
      <c r="J13" s="296"/>
      <c r="K13" s="1185">
        <f t="shared" si="1"/>
        <v>0</v>
      </c>
      <c r="L13" s="295">
        <f t="shared" si="2"/>
        <v>0</v>
      </c>
      <c r="M13" s="1186">
        <f t="shared" si="3"/>
        <v>0</v>
      </c>
      <c r="N13" s="1186">
        <f t="shared" si="4"/>
        <v>0</v>
      </c>
      <c r="O13" s="1186">
        <f t="shared" si="5"/>
        <v>0</v>
      </c>
      <c r="P13" s="1172"/>
    </row>
    <row r="14" spans="2:16" ht="17.25">
      <c r="B14" s="1167"/>
      <c r="C14" s="1168"/>
      <c r="D14" s="1168"/>
      <c r="E14" s="1169"/>
      <c r="F14" s="1168"/>
      <c r="G14" s="1168"/>
      <c r="H14" s="1168"/>
      <c r="I14" s="1217"/>
      <c r="J14" s="296"/>
      <c r="K14" s="1185">
        <f t="shared" si="1"/>
        <v>0</v>
      </c>
      <c r="L14" s="295">
        <f t="shared" si="2"/>
        <v>0</v>
      </c>
      <c r="M14" s="1186">
        <f t="shared" si="3"/>
        <v>0</v>
      </c>
      <c r="N14" s="1186">
        <f t="shared" si="4"/>
        <v>0</v>
      </c>
      <c r="O14" s="1186">
        <f t="shared" si="5"/>
        <v>0</v>
      </c>
      <c r="P14" s="1172"/>
    </row>
    <row r="15" spans="2:16" ht="17.25">
      <c r="B15" s="1167"/>
      <c r="C15" s="1168"/>
      <c r="D15" s="1168"/>
      <c r="E15" s="1169"/>
      <c r="F15" s="1168"/>
      <c r="G15" s="1168"/>
      <c r="H15" s="1168"/>
      <c r="I15" s="1217"/>
      <c r="J15" s="296"/>
      <c r="K15" s="1185">
        <f t="shared" si="1"/>
        <v>0</v>
      </c>
      <c r="L15" s="295">
        <f t="shared" si="2"/>
        <v>0</v>
      </c>
      <c r="M15" s="1186">
        <f t="shared" si="3"/>
        <v>0</v>
      </c>
      <c r="N15" s="1186">
        <f t="shared" si="4"/>
        <v>0</v>
      </c>
      <c r="O15" s="1186">
        <f t="shared" si="5"/>
        <v>0</v>
      </c>
      <c r="P15" s="1172"/>
    </row>
    <row r="16" spans="2:16" ht="17.25">
      <c r="B16" s="1167"/>
      <c r="C16" s="1168"/>
      <c r="D16" s="1168"/>
      <c r="E16" s="1169"/>
      <c r="F16" s="1168"/>
      <c r="G16" s="1168"/>
      <c r="H16" s="1168"/>
      <c r="I16" s="1217"/>
      <c r="J16" s="296"/>
      <c r="K16" s="1185">
        <f t="shared" si="1"/>
        <v>0</v>
      </c>
      <c r="L16" s="295">
        <f t="shared" si="2"/>
        <v>0</v>
      </c>
      <c r="M16" s="1186">
        <f t="shared" si="3"/>
        <v>0</v>
      </c>
      <c r="N16" s="1186">
        <f t="shared" si="4"/>
        <v>0</v>
      </c>
      <c r="O16" s="1186">
        <f t="shared" si="5"/>
        <v>0</v>
      </c>
      <c r="P16" s="1172"/>
    </row>
    <row r="17" spans="2:16" ht="17.25">
      <c r="B17" s="1167"/>
      <c r="C17" s="1168"/>
      <c r="D17" s="1168"/>
      <c r="E17" s="1169"/>
      <c r="F17" s="1168"/>
      <c r="G17" s="1168"/>
      <c r="H17" s="1168"/>
      <c r="I17" s="1216"/>
      <c r="J17" s="296"/>
      <c r="K17" s="1185">
        <f t="shared" si="1"/>
        <v>0</v>
      </c>
      <c r="L17" s="295">
        <f t="shared" si="2"/>
        <v>0</v>
      </c>
      <c r="M17" s="1186">
        <f t="shared" si="3"/>
        <v>0</v>
      </c>
      <c r="N17" s="1186">
        <f t="shared" si="4"/>
        <v>0</v>
      </c>
      <c r="O17" s="1186">
        <f t="shared" si="5"/>
        <v>0</v>
      </c>
      <c r="P17" s="1172"/>
    </row>
    <row r="18" spans="2:16" ht="17.25">
      <c r="B18" s="1167"/>
      <c r="C18" s="1168"/>
      <c r="D18" s="1168"/>
      <c r="E18" s="1169"/>
      <c r="F18" s="1168"/>
      <c r="G18" s="1168"/>
      <c r="H18" s="1168"/>
      <c r="I18" s="1217"/>
      <c r="J18" s="296"/>
      <c r="K18" s="1185">
        <f t="shared" si="1"/>
        <v>0</v>
      </c>
      <c r="L18" s="295">
        <f t="shared" si="2"/>
        <v>0</v>
      </c>
      <c r="M18" s="1186">
        <f t="shared" si="3"/>
        <v>0</v>
      </c>
      <c r="N18" s="1186">
        <f t="shared" si="4"/>
        <v>0</v>
      </c>
      <c r="O18" s="1186">
        <f t="shared" si="5"/>
        <v>0</v>
      </c>
      <c r="P18" s="1172"/>
    </row>
    <row r="19" spans="2:16" ht="17.25">
      <c r="B19" s="1167"/>
      <c r="C19" s="1168"/>
      <c r="D19" s="1168"/>
      <c r="E19" s="1169"/>
      <c r="F19" s="1168"/>
      <c r="G19" s="1168"/>
      <c r="H19" s="1168"/>
      <c r="I19" s="1217"/>
      <c r="J19" s="296"/>
      <c r="K19" s="1185">
        <f t="shared" si="1"/>
        <v>0</v>
      </c>
      <c r="L19" s="295">
        <f t="shared" si="2"/>
        <v>0</v>
      </c>
      <c r="M19" s="1186">
        <f t="shared" si="3"/>
        <v>0</v>
      </c>
      <c r="N19" s="1186">
        <f t="shared" si="4"/>
        <v>0</v>
      </c>
      <c r="O19" s="1186">
        <f t="shared" si="5"/>
        <v>0</v>
      </c>
      <c r="P19" s="1172"/>
    </row>
    <row r="20" spans="2:16" ht="17.25">
      <c r="B20" s="1167"/>
      <c r="C20" s="1168"/>
      <c r="D20" s="1168"/>
      <c r="E20" s="1169"/>
      <c r="F20" s="1168"/>
      <c r="G20" s="1168"/>
      <c r="H20" s="1168"/>
      <c r="I20" s="1217"/>
      <c r="J20" s="296"/>
      <c r="K20" s="1185">
        <f t="shared" si="1"/>
        <v>0</v>
      </c>
      <c r="L20" s="295">
        <f t="shared" si="2"/>
        <v>0</v>
      </c>
      <c r="M20" s="1186">
        <f t="shared" si="3"/>
        <v>0</v>
      </c>
      <c r="N20" s="1186">
        <f t="shared" si="4"/>
        <v>0</v>
      </c>
      <c r="O20" s="1186">
        <f t="shared" si="5"/>
        <v>0</v>
      </c>
      <c r="P20" s="1172"/>
    </row>
    <row r="21" spans="2:16" ht="17.25">
      <c r="B21" s="1167"/>
      <c r="C21" s="1168"/>
      <c r="D21" s="1168"/>
      <c r="E21" s="1169"/>
      <c r="F21" s="1168"/>
      <c r="G21" s="1168"/>
      <c r="H21" s="1168"/>
      <c r="I21" s="1218"/>
      <c r="J21" s="296"/>
      <c r="K21" s="1185">
        <f t="shared" si="1"/>
        <v>0</v>
      </c>
      <c r="L21" s="295">
        <f t="shared" si="2"/>
        <v>0</v>
      </c>
      <c r="M21" s="1186">
        <f t="shared" si="3"/>
        <v>0</v>
      </c>
      <c r="N21" s="1186">
        <f t="shared" si="4"/>
        <v>0</v>
      </c>
      <c r="O21" s="1186">
        <f t="shared" si="5"/>
        <v>0</v>
      </c>
      <c r="P21" s="1172"/>
    </row>
    <row r="22" spans="2:16" ht="18" thickBot="1">
      <c r="B22" s="1178"/>
      <c r="C22" s="1179"/>
      <c r="D22" s="1180"/>
      <c r="E22" s="1181"/>
      <c r="F22" s="1180"/>
      <c r="G22" s="1180"/>
      <c r="H22" s="1180"/>
      <c r="I22" s="1219"/>
      <c r="J22" s="1183"/>
      <c r="K22" s="1187">
        <f t="shared" si="1"/>
        <v>0</v>
      </c>
      <c r="L22" s="814">
        <f t="shared" si="2"/>
        <v>0</v>
      </c>
      <c r="M22" s="1188">
        <f t="shared" si="3"/>
        <v>0</v>
      </c>
      <c r="N22" s="1188">
        <f t="shared" si="4"/>
        <v>0</v>
      </c>
      <c r="O22" s="1188">
        <f t="shared" si="5"/>
        <v>0</v>
      </c>
      <c r="P22" s="1184"/>
    </row>
    <row r="24" spans="2:16" ht="17.25">
      <c r="B24" s="297" t="s">
        <v>145</v>
      </c>
      <c r="C24" s="298"/>
      <c r="D24" s="299"/>
      <c r="E24" s="300"/>
      <c r="F24" s="299"/>
      <c r="G24" s="299"/>
      <c r="H24" s="299"/>
      <c r="I24" s="301"/>
      <c r="J24" s="299"/>
      <c r="K24" s="303"/>
      <c r="L24" s="303"/>
      <c r="M24" s="304"/>
      <c r="N24" s="304"/>
      <c r="O24" s="305"/>
      <c r="P24" s="300"/>
    </row>
    <row r="25" spans="2:16" ht="17.25">
      <c r="B25" s="661" t="s">
        <v>358</v>
      </c>
      <c r="C25" s="298"/>
      <c r="D25" s="299"/>
      <c r="E25" s="300"/>
      <c r="F25" s="299"/>
      <c r="G25" s="299"/>
      <c r="H25" s="299"/>
      <c r="I25" s="301"/>
      <c r="J25" s="299"/>
      <c r="K25" s="303"/>
      <c r="L25" s="303"/>
      <c r="M25" s="304"/>
      <c r="N25" s="304"/>
      <c r="O25" s="305"/>
      <c r="P25" s="300"/>
    </row>
    <row r="26" spans="2:16" ht="17.25">
      <c r="B26" s="307" t="s">
        <v>146</v>
      </c>
      <c r="C26" s="298"/>
      <c r="D26" s="299"/>
      <c r="E26" s="300"/>
      <c r="F26" s="299"/>
      <c r="G26" s="299"/>
      <c r="H26" s="299"/>
      <c r="I26" s="301"/>
      <c r="J26" s="299"/>
      <c r="K26" s="303"/>
      <c r="L26" s="303"/>
      <c r="M26" s="304"/>
      <c r="N26" s="304"/>
      <c r="O26" s="305"/>
    </row>
    <row r="27" spans="2:16" ht="17.25">
      <c r="B27" s="308"/>
      <c r="C27" s="1652" t="s">
        <v>360</v>
      </c>
      <c r="D27" s="1652"/>
      <c r="E27" s="1652"/>
      <c r="F27" s="1652"/>
      <c r="G27" s="1652"/>
      <c r="H27" s="1652"/>
      <c r="I27" s="1652"/>
      <c r="J27" s="299"/>
      <c r="K27" s="303"/>
      <c r="L27" s="303"/>
      <c r="M27" s="304"/>
      <c r="N27" s="304"/>
      <c r="O27" s="305"/>
    </row>
    <row r="28" spans="2:16" ht="17.25">
      <c r="B28" s="308"/>
      <c r="C28" s="309" t="s">
        <v>602</v>
      </c>
      <c r="D28" s="310"/>
      <c r="E28" s="309"/>
      <c r="F28" s="310"/>
      <c r="G28" s="310"/>
      <c r="H28" s="310"/>
      <c r="I28" s="311"/>
      <c r="J28" s="299"/>
      <c r="K28" s="303"/>
      <c r="L28" s="303"/>
      <c r="M28" s="304"/>
      <c r="N28" s="304"/>
      <c r="O28" s="305"/>
    </row>
    <row r="29" spans="2:16" ht="17.25">
      <c r="B29" s="312" t="s">
        <v>147</v>
      </c>
      <c r="C29" s="312"/>
      <c r="D29" s="299"/>
      <c r="E29" s="300"/>
      <c r="F29" s="299"/>
      <c r="G29" s="299"/>
      <c r="H29" s="299"/>
      <c r="I29" s="301"/>
      <c r="J29" s="1653"/>
      <c r="K29" s="1653"/>
      <c r="L29" s="313"/>
      <c r="M29" s="304"/>
      <c r="N29" s="304"/>
      <c r="O29" s="305"/>
    </row>
    <row r="30" spans="2:16" ht="24.75" thickBot="1">
      <c r="B30" s="314" t="s">
        <v>148</v>
      </c>
      <c r="C30" s="315"/>
      <c r="D30" s="316"/>
      <c r="E30" s="315"/>
      <c r="F30" s="316"/>
      <c r="G30" s="316"/>
      <c r="H30" s="316"/>
      <c r="I30" s="317"/>
      <c r="J30" s="318"/>
      <c r="K30" s="303"/>
      <c r="L30" s="303"/>
      <c r="M30" s="319"/>
      <c r="N30" s="319"/>
      <c r="O30" s="320"/>
    </row>
    <row r="31" spans="2:16" ht="20.25" thickBot="1">
      <c r="B31" s="321" t="s">
        <v>101</v>
      </c>
      <c r="C31" s="1654" t="s">
        <v>149</v>
      </c>
      <c r="D31" s="1655"/>
      <c r="E31" s="1656"/>
      <c r="F31" s="1654" t="s">
        <v>150</v>
      </c>
      <c r="G31" s="1655"/>
      <c r="H31" s="1657"/>
      <c r="I31" s="318"/>
      <c r="J31" s="318"/>
      <c r="K31" s="318"/>
      <c r="L31" s="318"/>
      <c r="M31" s="318"/>
      <c r="N31" s="318"/>
      <c r="O31" s="318"/>
    </row>
    <row r="32" spans="2:16" ht="35.25" thickTop="1">
      <c r="B32" s="805" t="s">
        <v>151</v>
      </c>
      <c r="C32" s="322" t="s">
        <v>152</v>
      </c>
      <c r="D32" s="322" t="s">
        <v>153</v>
      </c>
      <c r="E32" s="322" t="s">
        <v>154</v>
      </c>
      <c r="F32" s="323" t="s">
        <v>155</v>
      </c>
      <c r="G32" s="322" t="s">
        <v>156</v>
      </c>
      <c r="H32" s="324" t="s">
        <v>359</v>
      </c>
      <c r="I32" s="318"/>
      <c r="J32" s="318"/>
      <c r="K32" s="318"/>
      <c r="L32" s="318"/>
      <c r="M32" s="318"/>
      <c r="N32" s="318"/>
      <c r="O32" s="318"/>
    </row>
    <row r="33" spans="2:15">
      <c r="B33" s="1660" t="s">
        <v>332</v>
      </c>
      <c r="C33" s="1662">
        <v>600</v>
      </c>
      <c r="D33" s="1664">
        <v>1000</v>
      </c>
      <c r="E33" s="1664">
        <v>2000</v>
      </c>
      <c r="F33" s="1664">
        <v>2000</v>
      </c>
      <c r="G33" s="1664">
        <v>3000</v>
      </c>
      <c r="H33" s="1658">
        <v>4000</v>
      </c>
      <c r="I33" s="318"/>
      <c r="J33" s="318"/>
      <c r="K33" s="318"/>
      <c r="L33" s="318"/>
      <c r="M33" s="318"/>
      <c r="N33" s="318"/>
      <c r="O33" s="318"/>
    </row>
    <row r="34" spans="2:15" ht="17.25" thickBot="1">
      <c r="B34" s="1661"/>
      <c r="C34" s="1663"/>
      <c r="D34" s="1665"/>
      <c r="E34" s="1665"/>
      <c r="F34" s="1665"/>
      <c r="G34" s="1665"/>
      <c r="H34" s="1659"/>
      <c r="I34" s="318"/>
      <c r="J34" s="318"/>
      <c r="K34" s="318"/>
      <c r="L34" s="318"/>
      <c r="M34" s="318"/>
      <c r="N34" s="318"/>
      <c r="O34" s="318"/>
    </row>
  </sheetData>
  <mergeCells count="21">
    <mergeCell ref="H33:H34"/>
    <mergeCell ref="B33:B34"/>
    <mergeCell ref="C33:C34"/>
    <mergeCell ref="D33:D34"/>
    <mergeCell ref="E33:E34"/>
    <mergeCell ref="F33:F34"/>
    <mergeCell ref="G33:G34"/>
    <mergeCell ref="D6:G6"/>
    <mergeCell ref="C27:I27"/>
    <mergeCell ref="J29:K29"/>
    <mergeCell ref="C31:E31"/>
    <mergeCell ref="F31:H31"/>
    <mergeCell ref="J3:J5"/>
    <mergeCell ref="K3:O4"/>
    <mergeCell ref="P3:P5"/>
    <mergeCell ref="B1:P1"/>
    <mergeCell ref="B3:B5"/>
    <mergeCell ref="C3:C5"/>
    <mergeCell ref="D3:G4"/>
    <mergeCell ref="H3:H5"/>
    <mergeCell ref="I3:I5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24" sqref="C24"/>
    </sheetView>
  </sheetViews>
  <sheetFormatPr defaultRowHeight="16.5"/>
  <cols>
    <col min="1" max="1" width="2.625" style="45" customWidth="1"/>
    <col min="2" max="2" width="8.375" style="45" customWidth="1"/>
    <col min="3" max="3" width="12.75" style="45" customWidth="1"/>
    <col min="4" max="4" width="8.375" style="45" customWidth="1"/>
    <col min="5" max="5" width="9.75" style="45" customWidth="1"/>
    <col min="6" max="6" width="14.375" style="45" bestFit="1" customWidth="1"/>
    <col min="7" max="7" width="12.25" style="45" customWidth="1"/>
    <col min="8" max="8" width="10.375" style="45" customWidth="1"/>
    <col min="9" max="9" width="10.375" style="48" customWidth="1"/>
    <col min="10" max="11" width="10.375" style="48" hidden="1" customWidth="1"/>
    <col min="12" max="13" width="10.375" style="48" customWidth="1"/>
    <col min="14" max="14" width="7.125" style="45" customWidth="1"/>
    <col min="15" max="16384" width="9" style="45"/>
  </cols>
  <sheetData>
    <row r="1" spans="2:14" ht="49.5" customHeight="1">
      <c r="B1" s="1666" t="s">
        <v>652</v>
      </c>
      <c r="C1" s="1666"/>
      <c r="D1" s="1666"/>
      <c r="E1" s="1666"/>
      <c r="F1" s="1666"/>
      <c r="G1" s="1666"/>
      <c r="H1" s="1666"/>
      <c r="I1" s="1666"/>
      <c r="J1" s="1666"/>
      <c r="K1" s="1666"/>
      <c r="L1" s="1666"/>
      <c r="M1" s="1666"/>
      <c r="N1" s="1666"/>
    </row>
    <row r="2" spans="2:14" ht="17.25" thickBot="1"/>
    <row r="3" spans="2:14" ht="28.5" customHeight="1">
      <c r="B3" s="1667" t="s">
        <v>157</v>
      </c>
      <c r="C3" s="1670" t="s">
        <v>158</v>
      </c>
      <c r="D3" s="1670"/>
      <c r="E3" s="1670"/>
      <c r="F3" s="1670"/>
      <c r="G3" s="1672" t="s">
        <v>367</v>
      </c>
      <c r="H3" s="1675" t="s">
        <v>159</v>
      </c>
      <c r="I3" s="1675"/>
      <c r="J3" s="1675"/>
      <c r="K3" s="1675"/>
      <c r="L3" s="1675"/>
      <c r="M3" s="1675"/>
      <c r="N3" s="1676" t="s">
        <v>18</v>
      </c>
    </row>
    <row r="4" spans="2:14" s="75" customFormat="1" ht="28.5" customHeight="1">
      <c r="B4" s="1668"/>
      <c r="C4" s="1671"/>
      <c r="D4" s="1671"/>
      <c r="E4" s="1671"/>
      <c r="F4" s="1671"/>
      <c r="G4" s="1673"/>
      <c r="H4" s="1679" t="s">
        <v>366</v>
      </c>
      <c r="I4" s="1681" t="s">
        <v>160</v>
      </c>
      <c r="J4" s="1681"/>
      <c r="K4" s="1681"/>
      <c r="L4" s="1681"/>
      <c r="M4" s="1681"/>
      <c r="N4" s="1677"/>
    </row>
    <row r="5" spans="2:14" s="75" customFormat="1" ht="37.5" customHeight="1" thickBot="1">
      <c r="B5" s="1669"/>
      <c r="C5" s="325" t="s">
        <v>30</v>
      </c>
      <c r="D5" s="325" t="s">
        <v>161</v>
      </c>
      <c r="E5" s="325" t="s">
        <v>576</v>
      </c>
      <c r="F5" s="325" t="s">
        <v>34</v>
      </c>
      <c r="G5" s="1674"/>
      <c r="H5" s="1680"/>
      <c r="I5" s="826" t="s">
        <v>20</v>
      </c>
      <c r="J5" s="826" t="s">
        <v>372</v>
      </c>
      <c r="K5" s="826" t="s">
        <v>373</v>
      </c>
      <c r="L5" s="826" t="s">
        <v>603</v>
      </c>
      <c r="M5" s="826" t="s">
        <v>374</v>
      </c>
      <c r="N5" s="1678"/>
    </row>
    <row r="6" spans="2:14" s="75" customFormat="1" ht="28.5" customHeight="1" thickTop="1" thickBot="1">
      <c r="B6" s="817" t="s">
        <v>35</v>
      </c>
      <c r="C6" s="818"/>
      <c r="D6" s="818"/>
      <c r="E6" s="818"/>
      <c r="F6" s="818"/>
      <c r="G6" s="819">
        <f t="shared" ref="G6:M6" si="0">SUM(G7:G9)</f>
        <v>20</v>
      </c>
      <c r="H6" s="825">
        <f t="shared" si="0"/>
        <v>4</v>
      </c>
      <c r="I6" s="824">
        <f t="shared" si="0"/>
        <v>4800</v>
      </c>
      <c r="J6" s="824">
        <f t="shared" si="0"/>
        <v>804</v>
      </c>
      <c r="K6" s="824">
        <f t="shared" si="0"/>
        <v>2076</v>
      </c>
      <c r="L6" s="824">
        <f t="shared" si="0"/>
        <v>2880</v>
      </c>
      <c r="M6" s="824">
        <f t="shared" si="0"/>
        <v>1920</v>
      </c>
      <c r="N6" s="820"/>
    </row>
    <row r="7" spans="2:14" s="84" customFormat="1" ht="28.5" customHeight="1">
      <c r="B7" s="1232" t="s">
        <v>604</v>
      </c>
      <c r="C7" s="1233" t="s">
        <v>605</v>
      </c>
      <c r="D7" s="1231" t="s">
        <v>606</v>
      </c>
      <c r="E7" s="1231" t="s">
        <v>566</v>
      </c>
      <c r="F7" s="1231" t="s">
        <v>607</v>
      </c>
      <c r="G7" s="1234">
        <v>20</v>
      </c>
      <c r="H7" s="821">
        <v>4</v>
      </c>
      <c r="I7" s="822">
        <f>H7*1200</f>
        <v>4800</v>
      </c>
      <c r="J7" s="822">
        <f>I7*0.1675</f>
        <v>804</v>
      </c>
      <c r="K7" s="822">
        <f>I7*0.4325</f>
        <v>2076</v>
      </c>
      <c r="L7" s="1230">
        <f>SUM(J7:K7)</f>
        <v>2880</v>
      </c>
      <c r="M7" s="822">
        <f>I7*0.4</f>
        <v>1920</v>
      </c>
      <c r="N7" s="823" t="s">
        <v>608</v>
      </c>
    </row>
    <row r="8" spans="2:14" s="84" customFormat="1" ht="28.5" customHeight="1">
      <c r="B8" s="1189"/>
      <c r="C8" s="1190"/>
      <c r="D8" s="446"/>
      <c r="E8" s="446"/>
      <c r="F8" s="446"/>
      <c r="G8" s="1223"/>
      <c r="H8" s="1199"/>
      <c r="I8" s="1224">
        <f t="shared" ref="I8:I9" si="1">H8*1200</f>
        <v>0</v>
      </c>
      <c r="J8" s="1224">
        <f t="shared" ref="J8:J9" si="2">I8*0.18</f>
        <v>0</v>
      </c>
      <c r="K8" s="1224">
        <f t="shared" ref="K8:K9" si="3">I8*0.42</f>
        <v>0</v>
      </c>
      <c r="L8" s="1224">
        <f t="shared" ref="L8:L9" si="4">SUM(J8:K8)</f>
        <v>0</v>
      </c>
      <c r="M8" s="1224">
        <f t="shared" ref="M8:M9" si="5">I8*0.4</f>
        <v>0</v>
      </c>
      <c r="N8" s="1225"/>
    </row>
    <row r="9" spans="2:14" s="84" customFormat="1" ht="28.5" customHeight="1" thickBot="1">
      <c r="B9" s="1220"/>
      <c r="C9" s="1221"/>
      <c r="D9" s="1222"/>
      <c r="E9" s="1222"/>
      <c r="F9" s="1222"/>
      <c r="G9" s="1226"/>
      <c r="H9" s="1227"/>
      <c r="I9" s="1228">
        <f t="shared" si="1"/>
        <v>0</v>
      </c>
      <c r="J9" s="1228">
        <f t="shared" si="2"/>
        <v>0</v>
      </c>
      <c r="K9" s="1228">
        <f t="shared" si="3"/>
        <v>0</v>
      </c>
      <c r="L9" s="1165">
        <f t="shared" si="4"/>
        <v>0</v>
      </c>
      <c r="M9" s="1228">
        <f t="shared" si="5"/>
        <v>0</v>
      </c>
      <c r="N9" s="1229"/>
    </row>
    <row r="10" spans="2:14" s="102" customFormat="1" ht="22.5" customHeight="1">
      <c r="B10" s="514" t="s">
        <v>375</v>
      </c>
      <c r="I10" s="103"/>
      <c r="J10" s="103"/>
      <c r="K10" s="103"/>
      <c r="L10" s="103"/>
      <c r="M10" s="103"/>
    </row>
    <row r="11" spans="2:14" ht="17.25">
      <c r="B11" s="514" t="s">
        <v>376</v>
      </c>
    </row>
  </sheetData>
  <mergeCells count="8">
    <mergeCell ref="B1:N1"/>
    <mergeCell ref="B3:B5"/>
    <mergeCell ref="C3:F4"/>
    <mergeCell ref="G3:G5"/>
    <mergeCell ref="H3:M3"/>
    <mergeCell ref="N3:N5"/>
    <mergeCell ref="H4:H5"/>
    <mergeCell ref="I4:M4"/>
  </mergeCells>
  <phoneticPr fontId="1" type="noConversion"/>
  <pageMargins left="0.74803149606299213" right="0.19685039370078741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C24" sqref="C24"/>
    </sheetView>
  </sheetViews>
  <sheetFormatPr defaultRowHeight="16.5"/>
  <cols>
    <col min="1" max="2" width="6.875" style="45" customWidth="1"/>
    <col min="3" max="3" width="24.25" style="45" bestFit="1" customWidth="1"/>
    <col min="4" max="4" width="9" style="45"/>
    <col min="5" max="5" width="9.625" style="45" customWidth="1"/>
    <col min="6" max="6" width="13.875" style="45" customWidth="1"/>
    <col min="7" max="7" width="8" style="45" customWidth="1"/>
    <col min="8" max="9" width="7.625" style="45" customWidth="1"/>
    <col min="10" max="10" width="9" style="45"/>
    <col min="11" max="12" width="0" style="45" hidden="1" customWidth="1"/>
    <col min="13" max="14" width="9" style="45"/>
    <col min="15" max="15" width="10" style="45" customWidth="1"/>
    <col min="16" max="16384" width="9" style="45"/>
  </cols>
  <sheetData>
    <row r="1" spans="1:15" s="84" customFormat="1" ht="44.25" customHeight="1">
      <c r="A1" s="1683" t="s">
        <v>651</v>
      </c>
      <c r="B1" s="1683"/>
      <c r="C1" s="1683"/>
      <c r="D1" s="1683"/>
      <c r="E1" s="1683"/>
      <c r="F1" s="1683"/>
      <c r="G1" s="1683"/>
      <c r="H1" s="1683"/>
      <c r="I1" s="1683"/>
      <c r="J1" s="1683"/>
      <c r="K1" s="1683"/>
      <c r="L1" s="1683"/>
      <c r="M1" s="1683"/>
      <c r="N1" s="1683"/>
      <c r="O1" s="1683"/>
    </row>
    <row r="2" spans="1:15" s="84" customFormat="1" ht="15.75" customHeight="1" thickBot="1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</row>
    <row r="3" spans="1:15" s="75" customFormat="1" ht="39.75" customHeight="1">
      <c r="A3" s="1684" t="s">
        <v>165</v>
      </c>
      <c r="B3" s="1695" t="s">
        <v>377</v>
      </c>
      <c r="C3" s="1686" t="s">
        <v>24</v>
      </c>
      <c r="D3" s="1686"/>
      <c r="E3" s="1686"/>
      <c r="F3" s="1686"/>
      <c r="G3" s="1686" t="s">
        <v>26</v>
      </c>
      <c r="H3" s="1688" t="s">
        <v>166</v>
      </c>
      <c r="I3" s="1690" t="s">
        <v>167</v>
      </c>
      <c r="J3" s="1692" t="s">
        <v>168</v>
      </c>
      <c r="K3" s="1692"/>
      <c r="L3" s="1692"/>
      <c r="M3" s="1692"/>
      <c r="N3" s="1692"/>
      <c r="O3" s="1693" t="s">
        <v>85</v>
      </c>
    </row>
    <row r="4" spans="1:15" s="75" customFormat="1" ht="39.75" customHeight="1">
      <c r="A4" s="1685"/>
      <c r="B4" s="1696"/>
      <c r="C4" s="1107" t="s">
        <v>169</v>
      </c>
      <c r="D4" s="1107" t="s">
        <v>161</v>
      </c>
      <c r="E4" s="1107" t="s">
        <v>576</v>
      </c>
      <c r="F4" s="1107" t="s">
        <v>34</v>
      </c>
      <c r="G4" s="1687"/>
      <c r="H4" s="1689"/>
      <c r="I4" s="1691"/>
      <c r="J4" s="829" t="s">
        <v>20</v>
      </c>
      <c r="K4" s="829" t="s">
        <v>267</v>
      </c>
      <c r="L4" s="829" t="s">
        <v>268</v>
      </c>
      <c r="M4" s="829" t="s">
        <v>572</v>
      </c>
      <c r="N4" s="829" t="s">
        <v>21</v>
      </c>
      <c r="O4" s="1694"/>
    </row>
    <row r="5" spans="1:15" s="332" customFormat="1" ht="22.5" customHeight="1">
      <c r="A5" s="328" t="s">
        <v>35</v>
      </c>
      <c r="B5" s="828"/>
      <c r="C5" s="1682"/>
      <c r="D5" s="1682"/>
      <c r="E5" s="1682"/>
      <c r="F5" s="1682"/>
      <c r="G5" s="1106"/>
      <c r="H5" s="329"/>
      <c r="I5" s="1106">
        <v>3</v>
      </c>
      <c r="J5" s="330">
        <f>SUM(J6:J6)</f>
        <v>20000</v>
      </c>
      <c r="K5" s="330">
        <f>SUM(K6:K6)</f>
        <v>3000</v>
      </c>
      <c r="L5" s="330">
        <f>SUM(L6:L6)</f>
        <v>7000</v>
      </c>
      <c r="M5" s="330">
        <f>SUM(M6:M6)</f>
        <v>10000</v>
      </c>
      <c r="N5" s="330">
        <f>SUM(N6:N6)</f>
        <v>10000</v>
      </c>
      <c r="O5" s="331"/>
    </row>
    <row r="6" spans="1:15" s="332" customFormat="1" ht="27" customHeight="1">
      <c r="A6" s="1000" t="s">
        <v>362</v>
      </c>
      <c r="B6" s="830" t="s">
        <v>379</v>
      </c>
      <c r="C6" s="831" t="s">
        <v>380</v>
      </c>
      <c r="D6" s="832" t="s">
        <v>381</v>
      </c>
      <c r="E6" s="832" t="s">
        <v>562</v>
      </c>
      <c r="F6" s="832" t="s">
        <v>382</v>
      </c>
      <c r="G6" s="832" t="s">
        <v>383</v>
      </c>
      <c r="H6" s="833">
        <v>10000</v>
      </c>
      <c r="I6" s="834">
        <v>1</v>
      </c>
      <c r="J6" s="835">
        <f>I6*20000</f>
        <v>20000</v>
      </c>
      <c r="K6" s="835">
        <f>J6*0.15</f>
        <v>3000</v>
      </c>
      <c r="L6" s="835">
        <f>J6*0.35</f>
        <v>7000</v>
      </c>
      <c r="M6" s="835">
        <f>SUM(K6:L6)</f>
        <v>10000</v>
      </c>
      <c r="N6" s="835">
        <f>J6*0.5</f>
        <v>10000</v>
      </c>
      <c r="O6" s="836"/>
    </row>
    <row r="7" spans="1:15" s="332" customFormat="1" ht="27" customHeight="1">
      <c r="A7" s="1235"/>
      <c r="B7" s="1236"/>
      <c r="C7" s="333"/>
      <c r="D7" s="334"/>
      <c r="E7" s="334"/>
      <c r="F7" s="334"/>
      <c r="G7" s="334"/>
      <c r="H7" s="335"/>
      <c r="I7" s="334"/>
      <c r="J7" s="335">
        <f t="shared" ref="J7:J16" si="0">I7*20000</f>
        <v>0</v>
      </c>
      <c r="K7" s="335">
        <f t="shared" ref="K7:K16" si="1">J7*0.15</f>
        <v>0</v>
      </c>
      <c r="L7" s="335">
        <f t="shared" ref="L7:L16" si="2">J7*0.35</f>
        <v>0</v>
      </c>
      <c r="M7" s="335">
        <f t="shared" ref="M7:M16" si="3">SUM(K7:L7)</f>
        <v>0</v>
      </c>
      <c r="N7" s="335">
        <f t="shared" ref="N7:N16" si="4">J7*0.5</f>
        <v>0</v>
      </c>
      <c r="O7" s="1237"/>
    </row>
    <row r="8" spans="1:15" s="332" customFormat="1" ht="27" customHeight="1">
      <c r="A8" s="1235"/>
      <c r="B8" s="1236"/>
      <c r="C8" s="333"/>
      <c r="D8" s="334"/>
      <c r="E8" s="334"/>
      <c r="F8" s="334"/>
      <c r="G8" s="334"/>
      <c r="H8" s="335"/>
      <c r="I8" s="334"/>
      <c r="J8" s="335">
        <f t="shared" si="0"/>
        <v>0</v>
      </c>
      <c r="K8" s="335">
        <f t="shared" si="1"/>
        <v>0</v>
      </c>
      <c r="L8" s="335">
        <f t="shared" si="2"/>
        <v>0</v>
      </c>
      <c r="M8" s="335">
        <f t="shared" si="3"/>
        <v>0</v>
      </c>
      <c r="N8" s="335">
        <f t="shared" si="4"/>
        <v>0</v>
      </c>
      <c r="O8" s="1237"/>
    </row>
    <row r="9" spans="1:15" s="332" customFormat="1" ht="27" customHeight="1">
      <c r="A9" s="1235"/>
      <c r="B9" s="1236"/>
      <c r="C9" s="333"/>
      <c r="D9" s="334"/>
      <c r="E9" s="334"/>
      <c r="F9" s="334"/>
      <c r="G9" s="334"/>
      <c r="H9" s="335"/>
      <c r="I9" s="334"/>
      <c r="J9" s="335">
        <f t="shared" si="0"/>
        <v>0</v>
      </c>
      <c r="K9" s="335">
        <f t="shared" si="1"/>
        <v>0</v>
      </c>
      <c r="L9" s="335">
        <f t="shared" si="2"/>
        <v>0</v>
      </c>
      <c r="M9" s="335">
        <f t="shared" si="3"/>
        <v>0</v>
      </c>
      <c r="N9" s="335">
        <f t="shared" si="4"/>
        <v>0</v>
      </c>
      <c r="O9" s="1237"/>
    </row>
    <row r="10" spans="1:15" s="332" customFormat="1" ht="27" customHeight="1">
      <c r="A10" s="1235"/>
      <c r="B10" s="1236"/>
      <c r="C10" s="333"/>
      <c r="D10" s="334"/>
      <c r="E10" s="334"/>
      <c r="F10" s="334"/>
      <c r="G10" s="334"/>
      <c r="H10" s="335"/>
      <c r="I10" s="334"/>
      <c r="J10" s="335">
        <f t="shared" si="0"/>
        <v>0</v>
      </c>
      <c r="K10" s="335">
        <f t="shared" si="1"/>
        <v>0</v>
      </c>
      <c r="L10" s="335">
        <f t="shared" si="2"/>
        <v>0</v>
      </c>
      <c r="M10" s="335">
        <f t="shared" si="3"/>
        <v>0</v>
      </c>
      <c r="N10" s="335">
        <f t="shared" si="4"/>
        <v>0</v>
      </c>
      <c r="O10" s="1237"/>
    </row>
    <row r="11" spans="1:15" s="332" customFormat="1" ht="27" customHeight="1">
      <c r="A11" s="1235"/>
      <c r="B11" s="1236"/>
      <c r="C11" s="333"/>
      <c r="D11" s="334"/>
      <c r="E11" s="334"/>
      <c r="F11" s="334"/>
      <c r="G11" s="334"/>
      <c r="H11" s="335"/>
      <c r="I11" s="334"/>
      <c r="J11" s="335">
        <f t="shared" si="0"/>
        <v>0</v>
      </c>
      <c r="K11" s="335">
        <f t="shared" si="1"/>
        <v>0</v>
      </c>
      <c r="L11" s="335">
        <f t="shared" si="2"/>
        <v>0</v>
      </c>
      <c r="M11" s="335">
        <f t="shared" si="3"/>
        <v>0</v>
      </c>
      <c r="N11" s="335">
        <f t="shared" si="4"/>
        <v>0</v>
      </c>
      <c r="O11" s="1237"/>
    </row>
    <row r="12" spans="1:15" s="332" customFormat="1" ht="27" customHeight="1">
      <c r="A12" s="1235"/>
      <c r="B12" s="1236"/>
      <c r="C12" s="333"/>
      <c r="D12" s="334"/>
      <c r="E12" s="334"/>
      <c r="F12" s="334"/>
      <c r="G12" s="334"/>
      <c r="H12" s="335"/>
      <c r="I12" s="334"/>
      <c r="J12" s="335">
        <f t="shared" si="0"/>
        <v>0</v>
      </c>
      <c r="K12" s="335">
        <f t="shared" si="1"/>
        <v>0</v>
      </c>
      <c r="L12" s="335">
        <f t="shared" si="2"/>
        <v>0</v>
      </c>
      <c r="M12" s="335">
        <f t="shared" si="3"/>
        <v>0</v>
      </c>
      <c r="N12" s="335">
        <f t="shared" si="4"/>
        <v>0</v>
      </c>
      <c r="O12" s="1237"/>
    </row>
    <row r="13" spans="1:15" s="332" customFormat="1" ht="27" customHeight="1">
      <c r="A13" s="1235"/>
      <c r="B13" s="1236"/>
      <c r="C13" s="333"/>
      <c r="D13" s="334"/>
      <c r="E13" s="334"/>
      <c r="F13" s="334"/>
      <c r="G13" s="334"/>
      <c r="H13" s="335"/>
      <c r="I13" s="334"/>
      <c r="J13" s="335">
        <f t="shared" si="0"/>
        <v>0</v>
      </c>
      <c r="K13" s="335">
        <f t="shared" si="1"/>
        <v>0</v>
      </c>
      <c r="L13" s="335">
        <f t="shared" si="2"/>
        <v>0</v>
      </c>
      <c r="M13" s="335">
        <f t="shared" si="3"/>
        <v>0</v>
      </c>
      <c r="N13" s="335">
        <f t="shared" si="4"/>
        <v>0</v>
      </c>
      <c r="O13" s="1237"/>
    </row>
    <row r="14" spans="1:15" s="332" customFormat="1" ht="27" customHeight="1">
      <c r="A14" s="1235"/>
      <c r="B14" s="1236"/>
      <c r="C14" s="333"/>
      <c r="D14" s="334"/>
      <c r="E14" s="334"/>
      <c r="F14" s="334"/>
      <c r="G14" s="334"/>
      <c r="H14" s="335"/>
      <c r="I14" s="334"/>
      <c r="J14" s="335">
        <f t="shared" si="0"/>
        <v>0</v>
      </c>
      <c r="K14" s="335">
        <f t="shared" si="1"/>
        <v>0</v>
      </c>
      <c r="L14" s="335">
        <f t="shared" si="2"/>
        <v>0</v>
      </c>
      <c r="M14" s="335">
        <f t="shared" si="3"/>
        <v>0</v>
      </c>
      <c r="N14" s="335">
        <f t="shared" si="4"/>
        <v>0</v>
      </c>
      <c r="O14" s="1237"/>
    </row>
    <row r="15" spans="1:15" s="332" customFormat="1" ht="27" customHeight="1">
      <c r="A15" s="1235"/>
      <c r="B15" s="1236"/>
      <c r="C15" s="333"/>
      <c r="D15" s="334"/>
      <c r="E15" s="334"/>
      <c r="F15" s="334"/>
      <c r="G15" s="334"/>
      <c r="H15" s="335"/>
      <c r="I15" s="334"/>
      <c r="J15" s="335">
        <f t="shared" si="0"/>
        <v>0</v>
      </c>
      <c r="K15" s="335">
        <f t="shared" si="1"/>
        <v>0</v>
      </c>
      <c r="L15" s="335">
        <f t="shared" si="2"/>
        <v>0</v>
      </c>
      <c r="M15" s="335">
        <f t="shared" si="3"/>
        <v>0</v>
      </c>
      <c r="N15" s="335">
        <f t="shared" si="4"/>
        <v>0</v>
      </c>
      <c r="O15" s="1237"/>
    </row>
    <row r="16" spans="1:15" s="336" customFormat="1" ht="25.5" customHeight="1" thickBot="1">
      <c r="A16" s="1238"/>
      <c r="B16" s="1239"/>
      <c r="C16" s="827"/>
      <c r="D16" s="462"/>
      <c r="E16" s="462"/>
      <c r="F16" s="462"/>
      <c r="G16" s="462"/>
      <c r="H16" s="463"/>
      <c r="I16" s="462"/>
      <c r="J16" s="463">
        <f t="shared" si="0"/>
        <v>0</v>
      </c>
      <c r="K16" s="463">
        <f t="shared" si="1"/>
        <v>0</v>
      </c>
      <c r="L16" s="463">
        <f t="shared" si="2"/>
        <v>0</v>
      </c>
      <c r="M16" s="463">
        <f t="shared" si="3"/>
        <v>0</v>
      </c>
      <c r="N16" s="463">
        <f t="shared" si="4"/>
        <v>0</v>
      </c>
      <c r="O16" s="1240"/>
    </row>
    <row r="17" spans="1:15" ht="17.25" customHeight="1">
      <c r="A17" s="337" t="s">
        <v>170</v>
      </c>
      <c r="B17" s="337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</row>
  </sheetData>
  <mergeCells count="10">
    <mergeCell ref="C5:F5"/>
    <mergeCell ref="A1:O1"/>
    <mergeCell ref="A3:A4"/>
    <mergeCell ref="C3:F3"/>
    <mergeCell ref="G3:G4"/>
    <mergeCell ref="H3:H4"/>
    <mergeCell ref="I3:I4"/>
    <mergeCell ref="J3:N3"/>
    <mergeCell ref="O3:O4"/>
    <mergeCell ref="B3:B4"/>
  </mergeCells>
  <phoneticPr fontId="1" type="noConversion"/>
  <pageMargins left="0.38" right="0.24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C24" sqref="C24"/>
    </sheetView>
  </sheetViews>
  <sheetFormatPr defaultRowHeight="16.5"/>
  <cols>
    <col min="1" max="1" width="5.5" style="338" bestFit="1" customWidth="1"/>
    <col min="2" max="2" width="9.125" style="338" customWidth="1"/>
    <col min="3" max="3" width="17.625" style="338" customWidth="1"/>
    <col min="4" max="5" width="12.75" style="352" customWidth="1"/>
    <col min="6" max="6" width="13.5" style="350" customWidth="1"/>
    <col min="7" max="7" width="5.625" style="350" customWidth="1"/>
    <col min="8" max="8" width="10.375" style="338" bestFit="1" customWidth="1"/>
    <col min="9" max="9" width="13.875" style="338" customWidth="1"/>
    <col min="10" max="10" width="10.625" style="338" customWidth="1"/>
    <col min="11" max="11" width="10.625" style="338" hidden="1" customWidth="1"/>
    <col min="12" max="12" width="10.625" style="351" hidden="1" customWidth="1"/>
    <col min="13" max="13" width="10.625" style="351" customWidth="1"/>
    <col min="14" max="14" width="10.625" style="338" customWidth="1"/>
    <col min="15" max="15" width="9.875" style="338" customWidth="1"/>
    <col min="16" max="16384" width="9" style="338"/>
  </cols>
  <sheetData>
    <row r="1" spans="1:15" ht="31.5">
      <c r="A1" s="1697" t="s">
        <v>650</v>
      </c>
      <c r="B1" s="1697"/>
      <c r="C1" s="1697"/>
      <c r="D1" s="1697"/>
      <c r="E1" s="1697"/>
      <c r="F1" s="1697"/>
      <c r="G1" s="1697"/>
      <c r="H1" s="1697"/>
      <c r="I1" s="1697"/>
      <c r="J1" s="1697"/>
      <c r="K1" s="1697"/>
      <c r="L1" s="1697"/>
      <c r="M1" s="1697"/>
      <c r="N1" s="1697"/>
      <c r="O1" s="1697"/>
    </row>
    <row r="2" spans="1:15" ht="10.5" customHeight="1" thickBot="1">
      <c r="A2" s="339"/>
      <c r="B2" s="339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</row>
    <row r="3" spans="1:15" ht="25.9" customHeight="1">
      <c r="A3" s="1698" t="s">
        <v>171</v>
      </c>
      <c r="B3" s="1701" t="s">
        <v>172</v>
      </c>
      <c r="C3" s="1704" t="s">
        <v>173</v>
      </c>
      <c r="D3" s="1705"/>
      <c r="E3" s="1705"/>
      <c r="F3" s="1705"/>
      <c r="G3" s="1705"/>
      <c r="H3" s="1705"/>
      <c r="I3" s="1706" t="s">
        <v>174</v>
      </c>
      <c r="J3" s="1706"/>
      <c r="K3" s="1706"/>
      <c r="L3" s="1706"/>
      <c r="M3" s="1706"/>
      <c r="N3" s="1706"/>
      <c r="O3" s="1707" t="s">
        <v>175</v>
      </c>
    </row>
    <row r="4" spans="1:15" ht="25.9" customHeight="1">
      <c r="A4" s="1699"/>
      <c r="B4" s="1702"/>
      <c r="C4" s="1709" t="s">
        <v>176</v>
      </c>
      <c r="D4" s="1709" t="s">
        <v>177</v>
      </c>
      <c r="E4" s="1717" t="s">
        <v>576</v>
      </c>
      <c r="F4" s="1710" t="s">
        <v>178</v>
      </c>
      <c r="G4" s="1710" t="s">
        <v>179</v>
      </c>
      <c r="H4" s="1709" t="s">
        <v>180</v>
      </c>
      <c r="I4" s="1709" t="s">
        <v>181</v>
      </c>
      <c r="J4" s="1709" t="s">
        <v>387</v>
      </c>
      <c r="K4" s="1709"/>
      <c r="L4" s="1709"/>
      <c r="M4" s="1709"/>
      <c r="N4" s="1709"/>
      <c r="O4" s="1708"/>
    </row>
    <row r="5" spans="1:15" ht="20.45" customHeight="1">
      <c r="A5" s="1699"/>
      <c r="B5" s="1702"/>
      <c r="C5" s="1709"/>
      <c r="D5" s="1709"/>
      <c r="E5" s="1718"/>
      <c r="F5" s="1710"/>
      <c r="G5" s="1710"/>
      <c r="H5" s="1709"/>
      <c r="I5" s="1709"/>
      <c r="J5" s="1714" t="s">
        <v>182</v>
      </c>
      <c r="K5" s="1714" t="s">
        <v>384</v>
      </c>
      <c r="L5" s="1714" t="s">
        <v>385</v>
      </c>
      <c r="M5" s="1720" t="s">
        <v>572</v>
      </c>
      <c r="N5" s="1715" t="s">
        <v>386</v>
      </c>
      <c r="O5" s="1708"/>
    </row>
    <row r="6" spans="1:15" ht="17.45" customHeight="1">
      <c r="A6" s="1700"/>
      <c r="B6" s="1703"/>
      <c r="C6" s="1709"/>
      <c r="D6" s="1709"/>
      <c r="E6" s="1719"/>
      <c r="F6" s="1710"/>
      <c r="G6" s="1710"/>
      <c r="H6" s="1709"/>
      <c r="I6" s="1709"/>
      <c r="J6" s="1709"/>
      <c r="K6" s="1709"/>
      <c r="L6" s="1709"/>
      <c r="M6" s="1721"/>
      <c r="N6" s="1716"/>
      <c r="O6" s="1708"/>
    </row>
    <row r="7" spans="1:15" ht="31.5" customHeight="1">
      <c r="A7" s="341" t="s">
        <v>183</v>
      </c>
      <c r="B7" s="1711"/>
      <c r="C7" s="1712"/>
      <c r="D7" s="1712"/>
      <c r="E7" s="1712"/>
      <c r="F7" s="1713"/>
      <c r="G7" s="342"/>
      <c r="H7" s="343"/>
      <c r="I7" s="343"/>
      <c r="J7" s="344">
        <f>SUM(J8:J10)</f>
        <v>20000000</v>
      </c>
      <c r="K7" s="344">
        <f>SUM(K8:K10)</f>
        <v>2790599.9999999995</v>
      </c>
      <c r="L7" s="344">
        <f>SUM(L8:L10)</f>
        <v>7209400</v>
      </c>
      <c r="M7" s="344">
        <f>SUM(M8:M10)</f>
        <v>10000000</v>
      </c>
      <c r="N7" s="344">
        <f>SUM(N8:N10)</f>
        <v>10000000</v>
      </c>
      <c r="O7" s="1001"/>
    </row>
    <row r="8" spans="1:15" ht="31.5" customHeight="1">
      <c r="A8" s="1241" t="s">
        <v>608</v>
      </c>
      <c r="B8" s="1242" t="s">
        <v>609</v>
      </c>
      <c r="C8" s="1243" t="s">
        <v>610</v>
      </c>
      <c r="D8" s="1244" t="s">
        <v>611</v>
      </c>
      <c r="E8" s="1244" t="s">
        <v>562</v>
      </c>
      <c r="F8" s="1245" t="s">
        <v>575</v>
      </c>
      <c r="G8" s="1245" t="s">
        <v>94</v>
      </c>
      <c r="H8" s="1246">
        <v>55000</v>
      </c>
      <c r="I8" s="1247" t="s">
        <v>612</v>
      </c>
      <c r="J8" s="1248">
        <v>20000000</v>
      </c>
      <c r="K8" s="1248">
        <f>J8*0.13953</f>
        <v>2790599.9999999995</v>
      </c>
      <c r="L8" s="1248">
        <f>J8*0.36047</f>
        <v>7209400</v>
      </c>
      <c r="M8" s="1248">
        <f>SUM(K8:L8)</f>
        <v>10000000</v>
      </c>
      <c r="N8" s="1248">
        <f>J8-K8-L8</f>
        <v>10000000</v>
      </c>
      <c r="O8" s="1249"/>
    </row>
    <row r="9" spans="1:15" ht="31.5" customHeight="1">
      <c r="A9" s="1250"/>
      <c r="B9" s="1251"/>
      <c r="C9" s="1252"/>
      <c r="D9" s="1253"/>
      <c r="E9" s="1253"/>
      <c r="F9" s="1253"/>
      <c r="G9" s="1253"/>
      <c r="H9" s="1254"/>
      <c r="I9" s="1255"/>
      <c r="J9" s="1264"/>
      <c r="K9" s="1264">
        <f t="shared" ref="K9:K10" si="0">J9*0.13953</f>
        <v>0</v>
      </c>
      <c r="L9" s="1264">
        <f t="shared" ref="L9:L10" si="1">J9*0.36047</f>
        <v>0</v>
      </c>
      <c r="M9" s="1264">
        <f t="shared" ref="M9:M10" si="2">SUM(K9:L9)</f>
        <v>0</v>
      </c>
      <c r="N9" s="1264">
        <f t="shared" ref="N9:N10" si="3">J9-K9-L9</f>
        <v>0</v>
      </c>
      <c r="O9" s="1256"/>
    </row>
    <row r="10" spans="1:15" ht="31.5" customHeight="1" thickBot="1">
      <c r="A10" s="1257"/>
      <c r="B10" s="1258"/>
      <c r="C10" s="1259"/>
      <c r="D10" s="1260"/>
      <c r="E10" s="1260"/>
      <c r="F10" s="1260"/>
      <c r="G10" s="1260"/>
      <c r="H10" s="1261"/>
      <c r="I10" s="1262"/>
      <c r="J10" s="1265"/>
      <c r="K10" s="1265">
        <f t="shared" si="0"/>
        <v>0</v>
      </c>
      <c r="L10" s="1265">
        <f t="shared" si="1"/>
        <v>0</v>
      </c>
      <c r="M10" s="1265">
        <f t="shared" si="2"/>
        <v>0</v>
      </c>
      <c r="N10" s="1265">
        <f t="shared" si="3"/>
        <v>0</v>
      </c>
      <c r="O10" s="1263"/>
    </row>
    <row r="11" spans="1:15" s="345" customFormat="1" ht="31.5" customHeight="1">
      <c r="A11" s="346" t="s">
        <v>388</v>
      </c>
      <c r="B11" s="346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8"/>
      <c r="O11" s="349"/>
    </row>
  </sheetData>
  <mergeCells count="20">
    <mergeCell ref="B7:F7"/>
    <mergeCell ref="G4:G6"/>
    <mergeCell ref="H4:H6"/>
    <mergeCell ref="I4:I6"/>
    <mergeCell ref="J4:N4"/>
    <mergeCell ref="J5:J6"/>
    <mergeCell ref="K5:K6"/>
    <mergeCell ref="L5:L6"/>
    <mergeCell ref="N5:N6"/>
    <mergeCell ref="E4:E6"/>
    <mergeCell ref="M5:M6"/>
    <mergeCell ref="A1:O1"/>
    <mergeCell ref="A3:A6"/>
    <mergeCell ref="B3:B6"/>
    <mergeCell ref="C3:H3"/>
    <mergeCell ref="I3:N3"/>
    <mergeCell ref="O3:O6"/>
    <mergeCell ref="C4:C6"/>
    <mergeCell ref="D4:D6"/>
    <mergeCell ref="F4:F6"/>
  </mergeCells>
  <phoneticPr fontId="1" type="noConversion"/>
  <pageMargins left="0.47244094488188981" right="0.47244094488188981" top="0.86614173228346458" bottom="0.70866141732283472" header="0.51181102362204722" footer="0.55118110236220474"/>
  <pageSetup paperSize="9" scale="9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zoomScaleSheetLayoutView="100" workbookViewId="0">
      <selection activeCell="C24" sqref="C24"/>
    </sheetView>
  </sheetViews>
  <sheetFormatPr defaultRowHeight="16.5"/>
  <cols>
    <col min="1" max="1" width="6.75" style="45" customWidth="1"/>
    <col min="2" max="2" width="25" style="45" bestFit="1" customWidth="1"/>
    <col min="3" max="4" width="8.125" style="45" customWidth="1"/>
    <col min="5" max="5" width="9.25" style="45" customWidth="1"/>
    <col min="6" max="6" width="13.75" style="45" customWidth="1"/>
    <col min="7" max="7" width="13.5" style="45" hidden="1" customWidth="1"/>
    <col min="8" max="8" width="7.25" style="45" customWidth="1"/>
    <col min="9" max="9" width="9.25" style="45" customWidth="1"/>
    <col min="10" max="10" width="12.375" style="48" bestFit="1" customWidth="1"/>
    <col min="11" max="12" width="12.375" style="45" hidden="1" customWidth="1"/>
    <col min="13" max="13" width="7" style="45" customWidth="1"/>
    <col min="14" max="14" width="9" style="45" hidden="1" customWidth="1"/>
    <col min="15" max="16" width="0" style="45" hidden="1" customWidth="1"/>
    <col min="17" max="256" width="9" style="45"/>
    <col min="257" max="257" width="6.75" style="45" customWidth="1"/>
    <col min="258" max="258" width="25" style="45" bestFit="1" customWidth="1"/>
    <col min="259" max="260" width="8.125" style="45" customWidth="1"/>
    <col min="261" max="261" width="9.25" style="45" customWidth="1"/>
    <col min="262" max="262" width="13.75" style="45" customWidth="1"/>
    <col min="263" max="263" width="0" style="45" hidden="1" customWidth="1"/>
    <col min="264" max="264" width="7.25" style="45" customWidth="1"/>
    <col min="265" max="265" width="9.25" style="45" customWidth="1"/>
    <col min="266" max="268" width="12.375" style="45" bestFit="1" customWidth="1"/>
    <col min="269" max="269" width="7" style="45" customWidth="1"/>
    <col min="270" max="272" width="0" style="45" hidden="1" customWidth="1"/>
    <col min="273" max="512" width="9" style="45"/>
    <col min="513" max="513" width="6.75" style="45" customWidth="1"/>
    <col min="514" max="514" width="25" style="45" bestFit="1" customWidth="1"/>
    <col min="515" max="516" width="8.125" style="45" customWidth="1"/>
    <col min="517" max="517" width="9.25" style="45" customWidth="1"/>
    <col min="518" max="518" width="13.75" style="45" customWidth="1"/>
    <col min="519" max="519" width="0" style="45" hidden="1" customWidth="1"/>
    <col min="520" max="520" width="7.25" style="45" customWidth="1"/>
    <col min="521" max="521" width="9.25" style="45" customWidth="1"/>
    <col min="522" max="524" width="12.375" style="45" bestFit="1" customWidth="1"/>
    <col min="525" max="525" width="7" style="45" customWidth="1"/>
    <col min="526" max="528" width="0" style="45" hidden="1" customWidth="1"/>
    <col min="529" max="768" width="9" style="45"/>
    <col min="769" max="769" width="6.75" style="45" customWidth="1"/>
    <col min="770" max="770" width="25" style="45" bestFit="1" customWidth="1"/>
    <col min="771" max="772" width="8.125" style="45" customWidth="1"/>
    <col min="773" max="773" width="9.25" style="45" customWidth="1"/>
    <col min="774" max="774" width="13.75" style="45" customWidth="1"/>
    <col min="775" max="775" width="0" style="45" hidden="1" customWidth="1"/>
    <col min="776" max="776" width="7.25" style="45" customWidth="1"/>
    <col min="777" max="777" width="9.25" style="45" customWidth="1"/>
    <col min="778" max="780" width="12.375" style="45" bestFit="1" customWidth="1"/>
    <col min="781" max="781" width="7" style="45" customWidth="1"/>
    <col min="782" max="784" width="0" style="45" hidden="1" customWidth="1"/>
    <col min="785" max="1024" width="9" style="45"/>
    <col min="1025" max="1025" width="6.75" style="45" customWidth="1"/>
    <col min="1026" max="1026" width="25" style="45" bestFit="1" customWidth="1"/>
    <col min="1027" max="1028" width="8.125" style="45" customWidth="1"/>
    <col min="1029" max="1029" width="9.25" style="45" customWidth="1"/>
    <col min="1030" max="1030" width="13.75" style="45" customWidth="1"/>
    <col min="1031" max="1031" width="0" style="45" hidden="1" customWidth="1"/>
    <col min="1032" max="1032" width="7.25" style="45" customWidth="1"/>
    <col min="1033" max="1033" width="9.25" style="45" customWidth="1"/>
    <col min="1034" max="1036" width="12.375" style="45" bestFit="1" customWidth="1"/>
    <col min="1037" max="1037" width="7" style="45" customWidth="1"/>
    <col min="1038" max="1040" width="0" style="45" hidden="1" customWidth="1"/>
    <col min="1041" max="1280" width="9" style="45"/>
    <col min="1281" max="1281" width="6.75" style="45" customWidth="1"/>
    <col min="1282" max="1282" width="25" style="45" bestFit="1" customWidth="1"/>
    <col min="1283" max="1284" width="8.125" style="45" customWidth="1"/>
    <col min="1285" max="1285" width="9.25" style="45" customWidth="1"/>
    <col min="1286" max="1286" width="13.75" style="45" customWidth="1"/>
    <col min="1287" max="1287" width="0" style="45" hidden="1" customWidth="1"/>
    <col min="1288" max="1288" width="7.25" style="45" customWidth="1"/>
    <col min="1289" max="1289" width="9.25" style="45" customWidth="1"/>
    <col min="1290" max="1292" width="12.375" style="45" bestFit="1" customWidth="1"/>
    <col min="1293" max="1293" width="7" style="45" customWidth="1"/>
    <col min="1294" max="1296" width="0" style="45" hidden="1" customWidth="1"/>
    <col min="1297" max="1536" width="9" style="45"/>
    <col min="1537" max="1537" width="6.75" style="45" customWidth="1"/>
    <col min="1538" max="1538" width="25" style="45" bestFit="1" customWidth="1"/>
    <col min="1539" max="1540" width="8.125" style="45" customWidth="1"/>
    <col min="1541" max="1541" width="9.25" style="45" customWidth="1"/>
    <col min="1542" max="1542" width="13.75" style="45" customWidth="1"/>
    <col min="1543" max="1543" width="0" style="45" hidden="1" customWidth="1"/>
    <col min="1544" max="1544" width="7.25" style="45" customWidth="1"/>
    <col min="1545" max="1545" width="9.25" style="45" customWidth="1"/>
    <col min="1546" max="1548" width="12.375" style="45" bestFit="1" customWidth="1"/>
    <col min="1549" max="1549" width="7" style="45" customWidth="1"/>
    <col min="1550" max="1552" width="0" style="45" hidden="1" customWidth="1"/>
    <col min="1553" max="1792" width="9" style="45"/>
    <col min="1793" max="1793" width="6.75" style="45" customWidth="1"/>
    <col min="1794" max="1794" width="25" style="45" bestFit="1" customWidth="1"/>
    <col min="1795" max="1796" width="8.125" style="45" customWidth="1"/>
    <col min="1797" max="1797" width="9.25" style="45" customWidth="1"/>
    <col min="1798" max="1798" width="13.75" style="45" customWidth="1"/>
    <col min="1799" max="1799" width="0" style="45" hidden="1" customWidth="1"/>
    <col min="1800" max="1800" width="7.25" style="45" customWidth="1"/>
    <col min="1801" max="1801" width="9.25" style="45" customWidth="1"/>
    <col min="1802" max="1804" width="12.375" style="45" bestFit="1" customWidth="1"/>
    <col min="1805" max="1805" width="7" style="45" customWidth="1"/>
    <col min="1806" max="1808" width="0" style="45" hidden="1" customWidth="1"/>
    <col min="1809" max="2048" width="9" style="45"/>
    <col min="2049" max="2049" width="6.75" style="45" customWidth="1"/>
    <col min="2050" max="2050" width="25" style="45" bestFit="1" customWidth="1"/>
    <col min="2051" max="2052" width="8.125" style="45" customWidth="1"/>
    <col min="2053" max="2053" width="9.25" style="45" customWidth="1"/>
    <col min="2054" max="2054" width="13.75" style="45" customWidth="1"/>
    <col min="2055" max="2055" width="0" style="45" hidden="1" customWidth="1"/>
    <col min="2056" max="2056" width="7.25" style="45" customWidth="1"/>
    <col min="2057" max="2057" width="9.25" style="45" customWidth="1"/>
    <col min="2058" max="2060" width="12.375" style="45" bestFit="1" customWidth="1"/>
    <col min="2061" max="2061" width="7" style="45" customWidth="1"/>
    <col min="2062" max="2064" width="0" style="45" hidden="1" customWidth="1"/>
    <col min="2065" max="2304" width="9" style="45"/>
    <col min="2305" max="2305" width="6.75" style="45" customWidth="1"/>
    <col min="2306" max="2306" width="25" style="45" bestFit="1" customWidth="1"/>
    <col min="2307" max="2308" width="8.125" style="45" customWidth="1"/>
    <col min="2309" max="2309" width="9.25" style="45" customWidth="1"/>
    <col min="2310" max="2310" width="13.75" style="45" customWidth="1"/>
    <col min="2311" max="2311" width="0" style="45" hidden="1" customWidth="1"/>
    <col min="2312" max="2312" width="7.25" style="45" customWidth="1"/>
    <col min="2313" max="2313" width="9.25" style="45" customWidth="1"/>
    <col min="2314" max="2316" width="12.375" style="45" bestFit="1" customWidth="1"/>
    <col min="2317" max="2317" width="7" style="45" customWidth="1"/>
    <col min="2318" max="2320" width="0" style="45" hidden="1" customWidth="1"/>
    <col min="2321" max="2560" width="9" style="45"/>
    <col min="2561" max="2561" width="6.75" style="45" customWidth="1"/>
    <col min="2562" max="2562" width="25" style="45" bestFit="1" customWidth="1"/>
    <col min="2563" max="2564" width="8.125" style="45" customWidth="1"/>
    <col min="2565" max="2565" width="9.25" style="45" customWidth="1"/>
    <col min="2566" max="2566" width="13.75" style="45" customWidth="1"/>
    <col min="2567" max="2567" width="0" style="45" hidden="1" customWidth="1"/>
    <col min="2568" max="2568" width="7.25" style="45" customWidth="1"/>
    <col min="2569" max="2569" width="9.25" style="45" customWidth="1"/>
    <col min="2570" max="2572" width="12.375" style="45" bestFit="1" customWidth="1"/>
    <col min="2573" max="2573" width="7" style="45" customWidth="1"/>
    <col min="2574" max="2576" width="0" style="45" hidden="1" customWidth="1"/>
    <col min="2577" max="2816" width="9" style="45"/>
    <col min="2817" max="2817" width="6.75" style="45" customWidth="1"/>
    <col min="2818" max="2818" width="25" style="45" bestFit="1" customWidth="1"/>
    <col min="2819" max="2820" width="8.125" style="45" customWidth="1"/>
    <col min="2821" max="2821" width="9.25" style="45" customWidth="1"/>
    <col min="2822" max="2822" width="13.75" style="45" customWidth="1"/>
    <col min="2823" max="2823" width="0" style="45" hidden="1" customWidth="1"/>
    <col min="2824" max="2824" width="7.25" style="45" customWidth="1"/>
    <col min="2825" max="2825" width="9.25" style="45" customWidth="1"/>
    <col min="2826" max="2828" width="12.375" style="45" bestFit="1" customWidth="1"/>
    <col min="2829" max="2829" width="7" style="45" customWidth="1"/>
    <col min="2830" max="2832" width="0" style="45" hidden="1" customWidth="1"/>
    <col min="2833" max="3072" width="9" style="45"/>
    <col min="3073" max="3073" width="6.75" style="45" customWidth="1"/>
    <col min="3074" max="3074" width="25" style="45" bestFit="1" customWidth="1"/>
    <col min="3075" max="3076" width="8.125" style="45" customWidth="1"/>
    <col min="3077" max="3077" width="9.25" style="45" customWidth="1"/>
    <col min="3078" max="3078" width="13.75" style="45" customWidth="1"/>
    <col min="3079" max="3079" width="0" style="45" hidden="1" customWidth="1"/>
    <col min="3080" max="3080" width="7.25" style="45" customWidth="1"/>
    <col min="3081" max="3081" width="9.25" style="45" customWidth="1"/>
    <col min="3082" max="3084" width="12.375" style="45" bestFit="1" customWidth="1"/>
    <col min="3085" max="3085" width="7" style="45" customWidth="1"/>
    <col min="3086" max="3088" width="0" style="45" hidden="1" customWidth="1"/>
    <col min="3089" max="3328" width="9" style="45"/>
    <col min="3329" max="3329" width="6.75" style="45" customWidth="1"/>
    <col min="3330" max="3330" width="25" style="45" bestFit="1" customWidth="1"/>
    <col min="3331" max="3332" width="8.125" style="45" customWidth="1"/>
    <col min="3333" max="3333" width="9.25" style="45" customWidth="1"/>
    <col min="3334" max="3334" width="13.75" style="45" customWidth="1"/>
    <col min="3335" max="3335" width="0" style="45" hidden="1" customWidth="1"/>
    <col min="3336" max="3336" width="7.25" style="45" customWidth="1"/>
    <col min="3337" max="3337" width="9.25" style="45" customWidth="1"/>
    <col min="3338" max="3340" width="12.375" style="45" bestFit="1" customWidth="1"/>
    <col min="3341" max="3341" width="7" style="45" customWidth="1"/>
    <col min="3342" max="3344" width="0" style="45" hidden="1" customWidth="1"/>
    <col min="3345" max="3584" width="9" style="45"/>
    <col min="3585" max="3585" width="6.75" style="45" customWidth="1"/>
    <col min="3586" max="3586" width="25" style="45" bestFit="1" customWidth="1"/>
    <col min="3587" max="3588" width="8.125" style="45" customWidth="1"/>
    <col min="3589" max="3589" width="9.25" style="45" customWidth="1"/>
    <col min="3590" max="3590" width="13.75" style="45" customWidth="1"/>
    <col min="3591" max="3591" width="0" style="45" hidden="1" customWidth="1"/>
    <col min="3592" max="3592" width="7.25" style="45" customWidth="1"/>
    <col min="3593" max="3593" width="9.25" style="45" customWidth="1"/>
    <col min="3594" max="3596" width="12.375" style="45" bestFit="1" customWidth="1"/>
    <col min="3597" max="3597" width="7" style="45" customWidth="1"/>
    <col min="3598" max="3600" width="0" style="45" hidden="1" customWidth="1"/>
    <col min="3601" max="3840" width="9" style="45"/>
    <col min="3841" max="3841" width="6.75" style="45" customWidth="1"/>
    <col min="3842" max="3842" width="25" style="45" bestFit="1" customWidth="1"/>
    <col min="3843" max="3844" width="8.125" style="45" customWidth="1"/>
    <col min="3845" max="3845" width="9.25" style="45" customWidth="1"/>
    <col min="3846" max="3846" width="13.75" style="45" customWidth="1"/>
    <col min="3847" max="3847" width="0" style="45" hidden="1" customWidth="1"/>
    <col min="3848" max="3848" width="7.25" style="45" customWidth="1"/>
    <col min="3849" max="3849" width="9.25" style="45" customWidth="1"/>
    <col min="3850" max="3852" width="12.375" style="45" bestFit="1" customWidth="1"/>
    <col min="3853" max="3853" width="7" style="45" customWidth="1"/>
    <col min="3854" max="3856" width="0" style="45" hidden="1" customWidth="1"/>
    <col min="3857" max="4096" width="9" style="45"/>
    <col min="4097" max="4097" width="6.75" style="45" customWidth="1"/>
    <col min="4098" max="4098" width="25" style="45" bestFit="1" customWidth="1"/>
    <col min="4099" max="4100" width="8.125" style="45" customWidth="1"/>
    <col min="4101" max="4101" width="9.25" style="45" customWidth="1"/>
    <col min="4102" max="4102" width="13.75" style="45" customWidth="1"/>
    <col min="4103" max="4103" width="0" style="45" hidden="1" customWidth="1"/>
    <col min="4104" max="4104" width="7.25" style="45" customWidth="1"/>
    <col min="4105" max="4105" width="9.25" style="45" customWidth="1"/>
    <col min="4106" max="4108" width="12.375" style="45" bestFit="1" customWidth="1"/>
    <col min="4109" max="4109" width="7" style="45" customWidth="1"/>
    <col min="4110" max="4112" width="0" style="45" hidden="1" customWidth="1"/>
    <col min="4113" max="4352" width="9" style="45"/>
    <col min="4353" max="4353" width="6.75" style="45" customWidth="1"/>
    <col min="4354" max="4354" width="25" style="45" bestFit="1" customWidth="1"/>
    <col min="4355" max="4356" width="8.125" style="45" customWidth="1"/>
    <col min="4357" max="4357" width="9.25" style="45" customWidth="1"/>
    <col min="4358" max="4358" width="13.75" style="45" customWidth="1"/>
    <col min="4359" max="4359" width="0" style="45" hidden="1" customWidth="1"/>
    <col min="4360" max="4360" width="7.25" style="45" customWidth="1"/>
    <col min="4361" max="4361" width="9.25" style="45" customWidth="1"/>
    <col min="4362" max="4364" width="12.375" style="45" bestFit="1" customWidth="1"/>
    <col min="4365" max="4365" width="7" style="45" customWidth="1"/>
    <col min="4366" max="4368" width="0" style="45" hidden="1" customWidth="1"/>
    <col min="4369" max="4608" width="9" style="45"/>
    <col min="4609" max="4609" width="6.75" style="45" customWidth="1"/>
    <col min="4610" max="4610" width="25" style="45" bestFit="1" customWidth="1"/>
    <col min="4611" max="4612" width="8.125" style="45" customWidth="1"/>
    <col min="4613" max="4613" width="9.25" style="45" customWidth="1"/>
    <col min="4614" max="4614" width="13.75" style="45" customWidth="1"/>
    <col min="4615" max="4615" width="0" style="45" hidden="1" customWidth="1"/>
    <col min="4616" max="4616" width="7.25" style="45" customWidth="1"/>
    <col min="4617" max="4617" width="9.25" style="45" customWidth="1"/>
    <col min="4618" max="4620" width="12.375" style="45" bestFit="1" customWidth="1"/>
    <col min="4621" max="4621" width="7" style="45" customWidth="1"/>
    <col min="4622" max="4624" width="0" style="45" hidden="1" customWidth="1"/>
    <col min="4625" max="4864" width="9" style="45"/>
    <col min="4865" max="4865" width="6.75" style="45" customWidth="1"/>
    <col min="4866" max="4866" width="25" style="45" bestFit="1" customWidth="1"/>
    <col min="4867" max="4868" width="8.125" style="45" customWidth="1"/>
    <col min="4869" max="4869" width="9.25" style="45" customWidth="1"/>
    <col min="4870" max="4870" width="13.75" style="45" customWidth="1"/>
    <col min="4871" max="4871" width="0" style="45" hidden="1" customWidth="1"/>
    <col min="4872" max="4872" width="7.25" style="45" customWidth="1"/>
    <col min="4873" max="4873" width="9.25" style="45" customWidth="1"/>
    <col min="4874" max="4876" width="12.375" style="45" bestFit="1" customWidth="1"/>
    <col min="4877" max="4877" width="7" style="45" customWidth="1"/>
    <col min="4878" max="4880" width="0" style="45" hidden="1" customWidth="1"/>
    <col min="4881" max="5120" width="9" style="45"/>
    <col min="5121" max="5121" width="6.75" style="45" customWidth="1"/>
    <col min="5122" max="5122" width="25" style="45" bestFit="1" customWidth="1"/>
    <col min="5123" max="5124" width="8.125" style="45" customWidth="1"/>
    <col min="5125" max="5125" width="9.25" style="45" customWidth="1"/>
    <col min="5126" max="5126" width="13.75" style="45" customWidth="1"/>
    <col min="5127" max="5127" width="0" style="45" hidden="1" customWidth="1"/>
    <col min="5128" max="5128" width="7.25" style="45" customWidth="1"/>
    <col min="5129" max="5129" width="9.25" style="45" customWidth="1"/>
    <col min="5130" max="5132" width="12.375" style="45" bestFit="1" customWidth="1"/>
    <col min="5133" max="5133" width="7" style="45" customWidth="1"/>
    <col min="5134" max="5136" width="0" style="45" hidden="1" customWidth="1"/>
    <col min="5137" max="5376" width="9" style="45"/>
    <col min="5377" max="5377" width="6.75" style="45" customWidth="1"/>
    <col min="5378" max="5378" width="25" style="45" bestFit="1" customWidth="1"/>
    <col min="5379" max="5380" width="8.125" style="45" customWidth="1"/>
    <col min="5381" max="5381" width="9.25" style="45" customWidth="1"/>
    <col min="5382" max="5382" width="13.75" style="45" customWidth="1"/>
    <col min="5383" max="5383" width="0" style="45" hidden="1" customWidth="1"/>
    <col min="5384" max="5384" width="7.25" style="45" customWidth="1"/>
    <col min="5385" max="5385" width="9.25" style="45" customWidth="1"/>
    <col min="5386" max="5388" width="12.375" style="45" bestFit="1" customWidth="1"/>
    <col min="5389" max="5389" width="7" style="45" customWidth="1"/>
    <col min="5390" max="5392" width="0" style="45" hidden="1" customWidth="1"/>
    <col min="5393" max="5632" width="9" style="45"/>
    <col min="5633" max="5633" width="6.75" style="45" customWidth="1"/>
    <col min="5634" max="5634" width="25" style="45" bestFit="1" customWidth="1"/>
    <col min="5635" max="5636" width="8.125" style="45" customWidth="1"/>
    <col min="5637" max="5637" width="9.25" style="45" customWidth="1"/>
    <col min="5638" max="5638" width="13.75" style="45" customWidth="1"/>
    <col min="5639" max="5639" width="0" style="45" hidden="1" customWidth="1"/>
    <col min="5640" max="5640" width="7.25" style="45" customWidth="1"/>
    <col min="5641" max="5641" width="9.25" style="45" customWidth="1"/>
    <col min="5642" max="5644" width="12.375" style="45" bestFit="1" customWidth="1"/>
    <col min="5645" max="5645" width="7" style="45" customWidth="1"/>
    <col min="5646" max="5648" width="0" style="45" hidden="1" customWidth="1"/>
    <col min="5649" max="5888" width="9" style="45"/>
    <col min="5889" max="5889" width="6.75" style="45" customWidth="1"/>
    <col min="5890" max="5890" width="25" style="45" bestFit="1" customWidth="1"/>
    <col min="5891" max="5892" width="8.125" style="45" customWidth="1"/>
    <col min="5893" max="5893" width="9.25" style="45" customWidth="1"/>
    <col min="5894" max="5894" width="13.75" style="45" customWidth="1"/>
    <col min="5895" max="5895" width="0" style="45" hidden="1" customWidth="1"/>
    <col min="5896" max="5896" width="7.25" style="45" customWidth="1"/>
    <col min="5897" max="5897" width="9.25" style="45" customWidth="1"/>
    <col min="5898" max="5900" width="12.375" style="45" bestFit="1" customWidth="1"/>
    <col min="5901" max="5901" width="7" style="45" customWidth="1"/>
    <col min="5902" max="5904" width="0" style="45" hidden="1" customWidth="1"/>
    <col min="5905" max="6144" width="9" style="45"/>
    <col min="6145" max="6145" width="6.75" style="45" customWidth="1"/>
    <col min="6146" max="6146" width="25" style="45" bestFit="1" customWidth="1"/>
    <col min="6147" max="6148" width="8.125" style="45" customWidth="1"/>
    <col min="6149" max="6149" width="9.25" style="45" customWidth="1"/>
    <col min="6150" max="6150" width="13.75" style="45" customWidth="1"/>
    <col min="6151" max="6151" width="0" style="45" hidden="1" customWidth="1"/>
    <col min="6152" max="6152" width="7.25" style="45" customWidth="1"/>
    <col min="6153" max="6153" width="9.25" style="45" customWidth="1"/>
    <col min="6154" max="6156" width="12.375" style="45" bestFit="1" customWidth="1"/>
    <col min="6157" max="6157" width="7" style="45" customWidth="1"/>
    <col min="6158" max="6160" width="0" style="45" hidden="1" customWidth="1"/>
    <col min="6161" max="6400" width="9" style="45"/>
    <col min="6401" max="6401" width="6.75" style="45" customWidth="1"/>
    <col min="6402" max="6402" width="25" style="45" bestFit="1" customWidth="1"/>
    <col min="6403" max="6404" width="8.125" style="45" customWidth="1"/>
    <col min="6405" max="6405" width="9.25" style="45" customWidth="1"/>
    <col min="6406" max="6406" width="13.75" style="45" customWidth="1"/>
    <col min="6407" max="6407" width="0" style="45" hidden="1" customWidth="1"/>
    <col min="6408" max="6408" width="7.25" style="45" customWidth="1"/>
    <col min="6409" max="6409" width="9.25" style="45" customWidth="1"/>
    <col min="6410" max="6412" width="12.375" style="45" bestFit="1" customWidth="1"/>
    <col min="6413" max="6413" width="7" style="45" customWidth="1"/>
    <col min="6414" max="6416" width="0" style="45" hidden="1" customWidth="1"/>
    <col min="6417" max="6656" width="9" style="45"/>
    <col min="6657" max="6657" width="6.75" style="45" customWidth="1"/>
    <col min="6658" max="6658" width="25" style="45" bestFit="1" customWidth="1"/>
    <col min="6659" max="6660" width="8.125" style="45" customWidth="1"/>
    <col min="6661" max="6661" width="9.25" style="45" customWidth="1"/>
    <col min="6662" max="6662" width="13.75" style="45" customWidth="1"/>
    <col min="6663" max="6663" width="0" style="45" hidden="1" customWidth="1"/>
    <col min="6664" max="6664" width="7.25" style="45" customWidth="1"/>
    <col min="6665" max="6665" width="9.25" style="45" customWidth="1"/>
    <col min="6666" max="6668" width="12.375" style="45" bestFit="1" customWidth="1"/>
    <col min="6669" max="6669" width="7" style="45" customWidth="1"/>
    <col min="6670" max="6672" width="0" style="45" hidden="1" customWidth="1"/>
    <col min="6673" max="6912" width="9" style="45"/>
    <col min="6913" max="6913" width="6.75" style="45" customWidth="1"/>
    <col min="6914" max="6914" width="25" style="45" bestFit="1" customWidth="1"/>
    <col min="6915" max="6916" width="8.125" style="45" customWidth="1"/>
    <col min="6917" max="6917" width="9.25" style="45" customWidth="1"/>
    <col min="6918" max="6918" width="13.75" style="45" customWidth="1"/>
    <col min="6919" max="6919" width="0" style="45" hidden="1" customWidth="1"/>
    <col min="6920" max="6920" width="7.25" style="45" customWidth="1"/>
    <col min="6921" max="6921" width="9.25" style="45" customWidth="1"/>
    <col min="6922" max="6924" width="12.375" style="45" bestFit="1" customWidth="1"/>
    <col min="6925" max="6925" width="7" style="45" customWidth="1"/>
    <col min="6926" max="6928" width="0" style="45" hidden="1" customWidth="1"/>
    <col min="6929" max="7168" width="9" style="45"/>
    <col min="7169" max="7169" width="6.75" style="45" customWidth="1"/>
    <col min="7170" max="7170" width="25" style="45" bestFit="1" customWidth="1"/>
    <col min="7171" max="7172" width="8.125" style="45" customWidth="1"/>
    <col min="7173" max="7173" width="9.25" style="45" customWidth="1"/>
    <col min="7174" max="7174" width="13.75" style="45" customWidth="1"/>
    <col min="7175" max="7175" width="0" style="45" hidden="1" customWidth="1"/>
    <col min="7176" max="7176" width="7.25" style="45" customWidth="1"/>
    <col min="7177" max="7177" width="9.25" style="45" customWidth="1"/>
    <col min="7178" max="7180" width="12.375" style="45" bestFit="1" customWidth="1"/>
    <col min="7181" max="7181" width="7" style="45" customWidth="1"/>
    <col min="7182" max="7184" width="0" style="45" hidden="1" customWidth="1"/>
    <col min="7185" max="7424" width="9" style="45"/>
    <col min="7425" max="7425" width="6.75" style="45" customWidth="1"/>
    <col min="7426" max="7426" width="25" style="45" bestFit="1" customWidth="1"/>
    <col min="7427" max="7428" width="8.125" style="45" customWidth="1"/>
    <col min="7429" max="7429" width="9.25" style="45" customWidth="1"/>
    <col min="7430" max="7430" width="13.75" style="45" customWidth="1"/>
    <col min="7431" max="7431" width="0" style="45" hidden="1" customWidth="1"/>
    <col min="7432" max="7432" width="7.25" style="45" customWidth="1"/>
    <col min="7433" max="7433" width="9.25" style="45" customWidth="1"/>
    <col min="7434" max="7436" width="12.375" style="45" bestFit="1" customWidth="1"/>
    <col min="7437" max="7437" width="7" style="45" customWidth="1"/>
    <col min="7438" max="7440" width="0" style="45" hidden="1" customWidth="1"/>
    <col min="7441" max="7680" width="9" style="45"/>
    <col min="7681" max="7681" width="6.75" style="45" customWidth="1"/>
    <col min="7682" max="7682" width="25" style="45" bestFit="1" customWidth="1"/>
    <col min="7683" max="7684" width="8.125" style="45" customWidth="1"/>
    <col min="7685" max="7685" width="9.25" style="45" customWidth="1"/>
    <col min="7686" max="7686" width="13.75" style="45" customWidth="1"/>
    <col min="7687" max="7687" width="0" style="45" hidden="1" customWidth="1"/>
    <col min="7688" max="7688" width="7.25" style="45" customWidth="1"/>
    <col min="7689" max="7689" width="9.25" style="45" customWidth="1"/>
    <col min="7690" max="7692" width="12.375" style="45" bestFit="1" customWidth="1"/>
    <col min="7693" max="7693" width="7" style="45" customWidth="1"/>
    <col min="7694" max="7696" width="0" style="45" hidden="1" customWidth="1"/>
    <col min="7697" max="7936" width="9" style="45"/>
    <col min="7937" max="7937" width="6.75" style="45" customWidth="1"/>
    <col min="7938" max="7938" width="25" style="45" bestFit="1" customWidth="1"/>
    <col min="7939" max="7940" width="8.125" style="45" customWidth="1"/>
    <col min="7941" max="7941" width="9.25" style="45" customWidth="1"/>
    <col min="7942" max="7942" width="13.75" style="45" customWidth="1"/>
    <col min="7943" max="7943" width="0" style="45" hidden="1" customWidth="1"/>
    <col min="7944" max="7944" width="7.25" style="45" customWidth="1"/>
    <col min="7945" max="7945" width="9.25" style="45" customWidth="1"/>
    <col min="7946" max="7948" width="12.375" style="45" bestFit="1" customWidth="1"/>
    <col min="7949" max="7949" width="7" style="45" customWidth="1"/>
    <col min="7950" max="7952" width="0" style="45" hidden="1" customWidth="1"/>
    <col min="7953" max="8192" width="9" style="45"/>
    <col min="8193" max="8193" width="6.75" style="45" customWidth="1"/>
    <col min="8194" max="8194" width="25" style="45" bestFit="1" customWidth="1"/>
    <col min="8195" max="8196" width="8.125" style="45" customWidth="1"/>
    <col min="8197" max="8197" width="9.25" style="45" customWidth="1"/>
    <col min="8198" max="8198" width="13.75" style="45" customWidth="1"/>
    <col min="8199" max="8199" width="0" style="45" hidden="1" customWidth="1"/>
    <col min="8200" max="8200" width="7.25" style="45" customWidth="1"/>
    <col min="8201" max="8201" width="9.25" style="45" customWidth="1"/>
    <col min="8202" max="8204" width="12.375" style="45" bestFit="1" customWidth="1"/>
    <col min="8205" max="8205" width="7" style="45" customWidth="1"/>
    <col min="8206" max="8208" width="0" style="45" hidden="1" customWidth="1"/>
    <col min="8209" max="8448" width="9" style="45"/>
    <col min="8449" max="8449" width="6.75" style="45" customWidth="1"/>
    <col min="8450" max="8450" width="25" style="45" bestFit="1" customWidth="1"/>
    <col min="8451" max="8452" width="8.125" style="45" customWidth="1"/>
    <col min="8453" max="8453" width="9.25" style="45" customWidth="1"/>
    <col min="8454" max="8454" width="13.75" style="45" customWidth="1"/>
    <col min="8455" max="8455" width="0" style="45" hidden="1" customWidth="1"/>
    <col min="8456" max="8456" width="7.25" style="45" customWidth="1"/>
    <col min="8457" max="8457" width="9.25" style="45" customWidth="1"/>
    <col min="8458" max="8460" width="12.375" style="45" bestFit="1" customWidth="1"/>
    <col min="8461" max="8461" width="7" style="45" customWidth="1"/>
    <col min="8462" max="8464" width="0" style="45" hidden="1" customWidth="1"/>
    <col min="8465" max="8704" width="9" style="45"/>
    <col min="8705" max="8705" width="6.75" style="45" customWidth="1"/>
    <col min="8706" max="8706" width="25" style="45" bestFit="1" customWidth="1"/>
    <col min="8707" max="8708" width="8.125" style="45" customWidth="1"/>
    <col min="8709" max="8709" width="9.25" style="45" customWidth="1"/>
    <col min="8710" max="8710" width="13.75" style="45" customWidth="1"/>
    <col min="8711" max="8711" width="0" style="45" hidden="1" customWidth="1"/>
    <col min="8712" max="8712" width="7.25" style="45" customWidth="1"/>
    <col min="8713" max="8713" width="9.25" style="45" customWidth="1"/>
    <col min="8714" max="8716" width="12.375" style="45" bestFit="1" customWidth="1"/>
    <col min="8717" max="8717" width="7" style="45" customWidth="1"/>
    <col min="8718" max="8720" width="0" style="45" hidden="1" customWidth="1"/>
    <col min="8721" max="8960" width="9" style="45"/>
    <col min="8961" max="8961" width="6.75" style="45" customWidth="1"/>
    <col min="8962" max="8962" width="25" style="45" bestFit="1" customWidth="1"/>
    <col min="8963" max="8964" width="8.125" style="45" customWidth="1"/>
    <col min="8965" max="8965" width="9.25" style="45" customWidth="1"/>
    <col min="8966" max="8966" width="13.75" style="45" customWidth="1"/>
    <col min="8967" max="8967" width="0" style="45" hidden="1" customWidth="1"/>
    <col min="8968" max="8968" width="7.25" style="45" customWidth="1"/>
    <col min="8969" max="8969" width="9.25" style="45" customWidth="1"/>
    <col min="8970" max="8972" width="12.375" style="45" bestFit="1" customWidth="1"/>
    <col min="8973" max="8973" width="7" style="45" customWidth="1"/>
    <col min="8974" max="8976" width="0" style="45" hidden="1" customWidth="1"/>
    <col min="8977" max="9216" width="9" style="45"/>
    <col min="9217" max="9217" width="6.75" style="45" customWidth="1"/>
    <col min="9218" max="9218" width="25" style="45" bestFit="1" customWidth="1"/>
    <col min="9219" max="9220" width="8.125" style="45" customWidth="1"/>
    <col min="9221" max="9221" width="9.25" style="45" customWidth="1"/>
    <col min="9222" max="9222" width="13.75" style="45" customWidth="1"/>
    <col min="9223" max="9223" width="0" style="45" hidden="1" customWidth="1"/>
    <col min="9224" max="9224" width="7.25" style="45" customWidth="1"/>
    <col min="9225" max="9225" width="9.25" style="45" customWidth="1"/>
    <col min="9226" max="9228" width="12.375" style="45" bestFit="1" customWidth="1"/>
    <col min="9229" max="9229" width="7" style="45" customWidth="1"/>
    <col min="9230" max="9232" width="0" style="45" hidden="1" customWidth="1"/>
    <col min="9233" max="9472" width="9" style="45"/>
    <col min="9473" max="9473" width="6.75" style="45" customWidth="1"/>
    <col min="9474" max="9474" width="25" style="45" bestFit="1" customWidth="1"/>
    <col min="9475" max="9476" width="8.125" style="45" customWidth="1"/>
    <col min="9477" max="9477" width="9.25" style="45" customWidth="1"/>
    <col min="9478" max="9478" width="13.75" style="45" customWidth="1"/>
    <col min="9479" max="9479" width="0" style="45" hidden="1" customWidth="1"/>
    <col min="9480" max="9480" width="7.25" style="45" customWidth="1"/>
    <col min="9481" max="9481" width="9.25" style="45" customWidth="1"/>
    <col min="9482" max="9484" width="12.375" style="45" bestFit="1" customWidth="1"/>
    <col min="9485" max="9485" width="7" style="45" customWidth="1"/>
    <col min="9486" max="9488" width="0" style="45" hidden="1" customWidth="1"/>
    <col min="9489" max="9728" width="9" style="45"/>
    <col min="9729" max="9729" width="6.75" style="45" customWidth="1"/>
    <col min="9730" max="9730" width="25" style="45" bestFit="1" customWidth="1"/>
    <col min="9731" max="9732" width="8.125" style="45" customWidth="1"/>
    <col min="9733" max="9733" width="9.25" style="45" customWidth="1"/>
    <col min="9734" max="9734" width="13.75" style="45" customWidth="1"/>
    <col min="9735" max="9735" width="0" style="45" hidden="1" customWidth="1"/>
    <col min="9736" max="9736" width="7.25" style="45" customWidth="1"/>
    <col min="9737" max="9737" width="9.25" style="45" customWidth="1"/>
    <col min="9738" max="9740" width="12.375" style="45" bestFit="1" customWidth="1"/>
    <col min="9741" max="9741" width="7" style="45" customWidth="1"/>
    <col min="9742" max="9744" width="0" style="45" hidden="1" customWidth="1"/>
    <col min="9745" max="9984" width="9" style="45"/>
    <col min="9985" max="9985" width="6.75" style="45" customWidth="1"/>
    <col min="9986" max="9986" width="25" style="45" bestFit="1" customWidth="1"/>
    <col min="9987" max="9988" width="8.125" style="45" customWidth="1"/>
    <col min="9989" max="9989" width="9.25" style="45" customWidth="1"/>
    <col min="9990" max="9990" width="13.75" style="45" customWidth="1"/>
    <col min="9991" max="9991" width="0" style="45" hidden="1" customWidth="1"/>
    <col min="9992" max="9992" width="7.25" style="45" customWidth="1"/>
    <col min="9993" max="9993" width="9.25" style="45" customWidth="1"/>
    <col min="9994" max="9996" width="12.375" style="45" bestFit="1" customWidth="1"/>
    <col min="9997" max="9997" width="7" style="45" customWidth="1"/>
    <col min="9998" max="10000" width="0" style="45" hidden="1" customWidth="1"/>
    <col min="10001" max="10240" width="9" style="45"/>
    <col min="10241" max="10241" width="6.75" style="45" customWidth="1"/>
    <col min="10242" max="10242" width="25" style="45" bestFit="1" customWidth="1"/>
    <col min="10243" max="10244" width="8.125" style="45" customWidth="1"/>
    <col min="10245" max="10245" width="9.25" style="45" customWidth="1"/>
    <col min="10246" max="10246" width="13.75" style="45" customWidth="1"/>
    <col min="10247" max="10247" width="0" style="45" hidden="1" customWidth="1"/>
    <col min="10248" max="10248" width="7.25" style="45" customWidth="1"/>
    <col min="10249" max="10249" width="9.25" style="45" customWidth="1"/>
    <col min="10250" max="10252" width="12.375" style="45" bestFit="1" customWidth="1"/>
    <col min="10253" max="10253" width="7" style="45" customWidth="1"/>
    <col min="10254" max="10256" width="0" style="45" hidden="1" customWidth="1"/>
    <col min="10257" max="10496" width="9" style="45"/>
    <col min="10497" max="10497" width="6.75" style="45" customWidth="1"/>
    <col min="10498" max="10498" width="25" style="45" bestFit="1" customWidth="1"/>
    <col min="10499" max="10500" width="8.125" style="45" customWidth="1"/>
    <col min="10501" max="10501" width="9.25" style="45" customWidth="1"/>
    <col min="10502" max="10502" width="13.75" style="45" customWidth="1"/>
    <col min="10503" max="10503" width="0" style="45" hidden="1" customWidth="1"/>
    <col min="10504" max="10504" width="7.25" style="45" customWidth="1"/>
    <col min="10505" max="10505" width="9.25" style="45" customWidth="1"/>
    <col min="10506" max="10508" width="12.375" style="45" bestFit="1" customWidth="1"/>
    <col min="10509" max="10509" width="7" style="45" customWidth="1"/>
    <col min="10510" max="10512" width="0" style="45" hidden="1" customWidth="1"/>
    <col min="10513" max="10752" width="9" style="45"/>
    <col min="10753" max="10753" width="6.75" style="45" customWidth="1"/>
    <col min="10754" max="10754" width="25" style="45" bestFit="1" customWidth="1"/>
    <col min="10755" max="10756" width="8.125" style="45" customWidth="1"/>
    <col min="10757" max="10757" width="9.25" style="45" customWidth="1"/>
    <col min="10758" max="10758" width="13.75" style="45" customWidth="1"/>
    <col min="10759" max="10759" width="0" style="45" hidden="1" customWidth="1"/>
    <col min="10760" max="10760" width="7.25" style="45" customWidth="1"/>
    <col min="10761" max="10761" width="9.25" style="45" customWidth="1"/>
    <col min="10762" max="10764" width="12.375" style="45" bestFit="1" customWidth="1"/>
    <col min="10765" max="10765" width="7" style="45" customWidth="1"/>
    <col min="10766" max="10768" width="0" style="45" hidden="1" customWidth="1"/>
    <col min="10769" max="11008" width="9" style="45"/>
    <col min="11009" max="11009" width="6.75" style="45" customWidth="1"/>
    <col min="11010" max="11010" width="25" style="45" bestFit="1" customWidth="1"/>
    <col min="11011" max="11012" width="8.125" style="45" customWidth="1"/>
    <col min="11013" max="11013" width="9.25" style="45" customWidth="1"/>
    <col min="11014" max="11014" width="13.75" style="45" customWidth="1"/>
    <col min="11015" max="11015" width="0" style="45" hidden="1" customWidth="1"/>
    <col min="11016" max="11016" width="7.25" style="45" customWidth="1"/>
    <col min="11017" max="11017" width="9.25" style="45" customWidth="1"/>
    <col min="11018" max="11020" width="12.375" style="45" bestFit="1" customWidth="1"/>
    <col min="11021" max="11021" width="7" style="45" customWidth="1"/>
    <col min="11022" max="11024" width="0" style="45" hidden="1" customWidth="1"/>
    <col min="11025" max="11264" width="9" style="45"/>
    <col min="11265" max="11265" width="6.75" style="45" customWidth="1"/>
    <col min="11266" max="11266" width="25" style="45" bestFit="1" customWidth="1"/>
    <col min="11267" max="11268" width="8.125" style="45" customWidth="1"/>
    <col min="11269" max="11269" width="9.25" style="45" customWidth="1"/>
    <col min="11270" max="11270" width="13.75" style="45" customWidth="1"/>
    <col min="11271" max="11271" width="0" style="45" hidden="1" customWidth="1"/>
    <col min="11272" max="11272" width="7.25" style="45" customWidth="1"/>
    <col min="11273" max="11273" width="9.25" style="45" customWidth="1"/>
    <col min="11274" max="11276" width="12.375" style="45" bestFit="1" customWidth="1"/>
    <col min="11277" max="11277" width="7" style="45" customWidth="1"/>
    <col min="11278" max="11280" width="0" style="45" hidden="1" customWidth="1"/>
    <col min="11281" max="11520" width="9" style="45"/>
    <col min="11521" max="11521" width="6.75" style="45" customWidth="1"/>
    <col min="11522" max="11522" width="25" style="45" bestFit="1" customWidth="1"/>
    <col min="11523" max="11524" width="8.125" style="45" customWidth="1"/>
    <col min="11525" max="11525" width="9.25" style="45" customWidth="1"/>
    <col min="11526" max="11526" width="13.75" style="45" customWidth="1"/>
    <col min="11527" max="11527" width="0" style="45" hidden="1" customWidth="1"/>
    <col min="11528" max="11528" width="7.25" style="45" customWidth="1"/>
    <col min="11529" max="11529" width="9.25" style="45" customWidth="1"/>
    <col min="11530" max="11532" width="12.375" style="45" bestFit="1" customWidth="1"/>
    <col min="11533" max="11533" width="7" style="45" customWidth="1"/>
    <col min="11534" max="11536" width="0" style="45" hidden="1" customWidth="1"/>
    <col min="11537" max="11776" width="9" style="45"/>
    <col min="11777" max="11777" width="6.75" style="45" customWidth="1"/>
    <col min="11778" max="11778" width="25" style="45" bestFit="1" customWidth="1"/>
    <col min="11779" max="11780" width="8.125" style="45" customWidth="1"/>
    <col min="11781" max="11781" width="9.25" style="45" customWidth="1"/>
    <col min="11782" max="11782" width="13.75" style="45" customWidth="1"/>
    <col min="11783" max="11783" width="0" style="45" hidden="1" customWidth="1"/>
    <col min="11784" max="11784" width="7.25" style="45" customWidth="1"/>
    <col min="11785" max="11785" width="9.25" style="45" customWidth="1"/>
    <col min="11786" max="11788" width="12.375" style="45" bestFit="1" customWidth="1"/>
    <col min="11789" max="11789" width="7" style="45" customWidth="1"/>
    <col min="11790" max="11792" width="0" style="45" hidden="1" customWidth="1"/>
    <col min="11793" max="12032" width="9" style="45"/>
    <col min="12033" max="12033" width="6.75" style="45" customWidth="1"/>
    <col min="12034" max="12034" width="25" style="45" bestFit="1" customWidth="1"/>
    <col min="12035" max="12036" width="8.125" style="45" customWidth="1"/>
    <col min="12037" max="12037" width="9.25" style="45" customWidth="1"/>
    <col min="12038" max="12038" width="13.75" style="45" customWidth="1"/>
    <col min="12039" max="12039" width="0" style="45" hidden="1" customWidth="1"/>
    <col min="12040" max="12040" width="7.25" style="45" customWidth="1"/>
    <col min="12041" max="12041" width="9.25" style="45" customWidth="1"/>
    <col min="12042" max="12044" width="12.375" style="45" bestFit="1" customWidth="1"/>
    <col min="12045" max="12045" width="7" style="45" customWidth="1"/>
    <col min="12046" max="12048" width="0" style="45" hidden="1" customWidth="1"/>
    <col min="12049" max="12288" width="9" style="45"/>
    <col min="12289" max="12289" width="6.75" style="45" customWidth="1"/>
    <col min="12290" max="12290" width="25" style="45" bestFit="1" customWidth="1"/>
    <col min="12291" max="12292" width="8.125" style="45" customWidth="1"/>
    <col min="12293" max="12293" width="9.25" style="45" customWidth="1"/>
    <col min="12294" max="12294" width="13.75" style="45" customWidth="1"/>
    <col min="12295" max="12295" width="0" style="45" hidden="1" customWidth="1"/>
    <col min="12296" max="12296" width="7.25" style="45" customWidth="1"/>
    <col min="12297" max="12297" width="9.25" style="45" customWidth="1"/>
    <col min="12298" max="12300" width="12.375" style="45" bestFit="1" customWidth="1"/>
    <col min="12301" max="12301" width="7" style="45" customWidth="1"/>
    <col min="12302" max="12304" width="0" style="45" hidden="1" customWidth="1"/>
    <col min="12305" max="12544" width="9" style="45"/>
    <col min="12545" max="12545" width="6.75" style="45" customWidth="1"/>
    <col min="12546" max="12546" width="25" style="45" bestFit="1" customWidth="1"/>
    <col min="12547" max="12548" width="8.125" style="45" customWidth="1"/>
    <col min="12549" max="12549" width="9.25" style="45" customWidth="1"/>
    <col min="12550" max="12550" width="13.75" style="45" customWidth="1"/>
    <col min="12551" max="12551" width="0" style="45" hidden="1" customWidth="1"/>
    <col min="12552" max="12552" width="7.25" style="45" customWidth="1"/>
    <col min="12553" max="12553" width="9.25" style="45" customWidth="1"/>
    <col min="12554" max="12556" width="12.375" style="45" bestFit="1" customWidth="1"/>
    <col min="12557" max="12557" width="7" style="45" customWidth="1"/>
    <col min="12558" max="12560" width="0" style="45" hidden="1" customWidth="1"/>
    <col min="12561" max="12800" width="9" style="45"/>
    <col min="12801" max="12801" width="6.75" style="45" customWidth="1"/>
    <col min="12802" max="12802" width="25" style="45" bestFit="1" customWidth="1"/>
    <col min="12803" max="12804" width="8.125" style="45" customWidth="1"/>
    <col min="12805" max="12805" width="9.25" style="45" customWidth="1"/>
    <col min="12806" max="12806" width="13.75" style="45" customWidth="1"/>
    <col min="12807" max="12807" width="0" style="45" hidden="1" customWidth="1"/>
    <col min="12808" max="12808" width="7.25" style="45" customWidth="1"/>
    <col min="12809" max="12809" width="9.25" style="45" customWidth="1"/>
    <col min="12810" max="12812" width="12.375" style="45" bestFit="1" customWidth="1"/>
    <col min="12813" max="12813" width="7" style="45" customWidth="1"/>
    <col min="12814" max="12816" width="0" style="45" hidden="1" customWidth="1"/>
    <col min="12817" max="13056" width="9" style="45"/>
    <col min="13057" max="13057" width="6.75" style="45" customWidth="1"/>
    <col min="13058" max="13058" width="25" style="45" bestFit="1" customWidth="1"/>
    <col min="13059" max="13060" width="8.125" style="45" customWidth="1"/>
    <col min="13061" max="13061" width="9.25" style="45" customWidth="1"/>
    <col min="13062" max="13062" width="13.75" style="45" customWidth="1"/>
    <col min="13063" max="13063" width="0" style="45" hidden="1" customWidth="1"/>
    <col min="13064" max="13064" width="7.25" style="45" customWidth="1"/>
    <col min="13065" max="13065" width="9.25" style="45" customWidth="1"/>
    <col min="13066" max="13068" width="12.375" style="45" bestFit="1" customWidth="1"/>
    <col min="13069" max="13069" width="7" style="45" customWidth="1"/>
    <col min="13070" max="13072" width="0" style="45" hidden="1" customWidth="1"/>
    <col min="13073" max="13312" width="9" style="45"/>
    <col min="13313" max="13313" width="6.75" style="45" customWidth="1"/>
    <col min="13314" max="13314" width="25" style="45" bestFit="1" customWidth="1"/>
    <col min="13315" max="13316" width="8.125" style="45" customWidth="1"/>
    <col min="13317" max="13317" width="9.25" style="45" customWidth="1"/>
    <col min="13318" max="13318" width="13.75" style="45" customWidth="1"/>
    <col min="13319" max="13319" width="0" style="45" hidden="1" customWidth="1"/>
    <col min="13320" max="13320" width="7.25" style="45" customWidth="1"/>
    <col min="13321" max="13321" width="9.25" style="45" customWidth="1"/>
    <col min="13322" max="13324" width="12.375" style="45" bestFit="1" customWidth="1"/>
    <col min="13325" max="13325" width="7" style="45" customWidth="1"/>
    <col min="13326" max="13328" width="0" style="45" hidden="1" customWidth="1"/>
    <col min="13329" max="13568" width="9" style="45"/>
    <col min="13569" max="13569" width="6.75" style="45" customWidth="1"/>
    <col min="13570" max="13570" width="25" style="45" bestFit="1" customWidth="1"/>
    <col min="13571" max="13572" width="8.125" style="45" customWidth="1"/>
    <col min="13573" max="13573" width="9.25" style="45" customWidth="1"/>
    <col min="13574" max="13574" width="13.75" style="45" customWidth="1"/>
    <col min="13575" max="13575" width="0" style="45" hidden="1" customWidth="1"/>
    <col min="13576" max="13576" width="7.25" style="45" customWidth="1"/>
    <col min="13577" max="13577" width="9.25" style="45" customWidth="1"/>
    <col min="13578" max="13580" width="12.375" style="45" bestFit="1" customWidth="1"/>
    <col min="13581" max="13581" width="7" style="45" customWidth="1"/>
    <col min="13582" max="13584" width="0" style="45" hidden="1" customWidth="1"/>
    <col min="13585" max="13824" width="9" style="45"/>
    <col min="13825" max="13825" width="6.75" style="45" customWidth="1"/>
    <col min="13826" max="13826" width="25" style="45" bestFit="1" customWidth="1"/>
    <col min="13827" max="13828" width="8.125" style="45" customWidth="1"/>
    <col min="13829" max="13829" width="9.25" style="45" customWidth="1"/>
    <col min="13830" max="13830" width="13.75" style="45" customWidth="1"/>
    <col min="13831" max="13831" width="0" style="45" hidden="1" customWidth="1"/>
    <col min="13832" max="13832" width="7.25" style="45" customWidth="1"/>
    <col min="13833" max="13833" width="9.25" style="45" customWidth="1"/>
    <col min="13834" max="13836" width="12.375" style="45" bestFit="1" customWidth="1"/>
    <col min="13837" max="13837" width="7" style="45" customWidth="1"/>
    <col min="13838" max="13840" width="0" style="45" hidden="1" customWidth="1"/>
    <col min="13841" max="14080" width="9" style="45"/>
    <col min="14081" max="14081" width="6.75" style="45" customWidth="1"/>
    <col min="14082" max="14082" width="25" style="45" bestFit="1" customWidth="1"/>
    <col min="14083" max="14084" width="8.125" style="45" customWidth="1"/>
    <col min="14085" max="14085" width="9.25" style="45" customWidth="1"/>
    <col min="14086" max="14086" width="13.75" style="45" customWidth="1"/>
    <col min="14087" max="14087" width="0" style="45" hidden="1" customWidth="1"/>
    <col min="14088" max="14088" width="7.25" style="45" customWidth="1"/>
    <col min="14089" max="14089" width="9.25" style="45" customWidth="1"/>
    <col min="14090" max="14092" width="12.375" style="45" bestFit="1" customWidth="1"/>
    <col min="14093" max="14093" width="7" style="45" customWidth="1"/>
    <col min="14094" max="14096" width="0" style="45" hidden="1" customWidth="1"/>
    <col min="14097" max="14336" width="9" style="45"/>
    <col min="14337" max="14337" width="6.75" style="45" customWidth="1"/>
    <col min="14338" max="14338" width="25" style="45" bestFit="1" customWidth="1"/>
    <col min="14339" max="14340" width="8.125" style="45" customWidth="1"/>
    <col min="14341" max="14341" width="9.25" style="45" customWidth="1"/>
    <col min="14342" max="14342" width="13.75" style="45" customWidth="1"/>
    <col min="14343" max="14343" width="0" style="45" hidden="1" customWidth="1"/>
    <col min="14344" max="14344" width="7.25" style="45" customWidth="1"/>
    <col min="14345" max="14345" width="9.25" style="45" customWidth="1"/>
    <col min="14346" max="14348" width="12.375" style="45" bestFit="1" customWidth="1"/>
    <col min="14349" max="14349" width="7" style="45" customWidth="1"/>
    <col min="14350" max="14352" width="0" style="45" hidden="1" customWidth="1"/>
    <col min="14353" max="14592" width="9" style="45"/>
    <col min="14593" max="14593" width="6.75" style="45" customWidth="1"/>
    <col min="14594" max="14594" width="25" style="45" bestFit="1" customWidth="1"/>
    <col min="14595" max="14596" width="8.125" style="45" customWidth="1"/>
    <col min="14597" max="14597" width="9.25" style="45" customWidth="1"/>
    <col min="14598" max="14598" width="13.75" style="45" customWidth="1"/>
    <col min="14599" max="14599" width="0" style="45" hidden="1" customWidth="1"/>
    <col min="14600" max="14600" width="7.25" style="45" customWidth="1"/>
    <col min="14601" max="14601" width="9.25" style="45" customWidth="1"/>
    <col min="14602" max="14604" width="12.375" style="45" bestFit="1" customWidth="1"/>
    <col min="14605" max="14605" width="7" style="45" customWidth="1"/>
    <col min="14606" max="14608" width="0" style="45" hidden="1" customWidth="1"/>
    <col min="14609" max="14848" width="9" style="45"/>
    <col min="14849" max="14849" width="6.75" style="45" customWidth="1"/>
    <col min="14850" max="14850" width="25" style="45" bestFit="1" customWidth="1"/>
    <col min="14851" max="14852" width="8.125" style="45" customWidth="1"/>
    <col min="14853" max="14853" width="9.25" style="45" customWidth="1"/>
    <col min="14854" max="14854" width="13.75" style="45" customWidth="1"/>
    <col min="14855" max="14855" width="0" style="45" hidden="1" customWidth="1"/>
    <col min="14856" max="14856" width="7.25" style="45" customWidth="1"/>
    <col min="14857" max="14857" width="9.25" style="45" customWidth="1"/>
    <col min="14858" max="14860" width="12.375" style="45" bestFit="1" customWidth="1"/>
    <col min="14861" max="14861" width="7" style="45" customWidth="1"/>
    <col min="14862" max="14864" width="0" style="45" hidden="1" customWidth="1"/>
    <col min="14865" max="15104" width="9" style="45"/>
    <col min="15105" max="15105" width="6.75" style="45" customWidth="1"/>
    <col min="15106" max="15106" width="25" style="45" bestFit="1" customWidth="1"/>
    <col min="15107" max="15108" width="8.125" style="45" customWidth="1"/>
    <col min="15109" max="15109" width="9.25" style="45" customWidth="1"/>
    <col min="15110" max="15110" width="13.75" style="45" customWidth="1"/>
    <col min="15111" max="15111" width="0" style="45" hidden="1" customWidth="1"/>
    <col min="15112" max="15112" width="7.25" style="45" customWidth="1"/>
    <col min="15113" max="15113" width="9.25" style="45" customWidth="1"/>
    <col min="15114" max="15116" width="12.375" style="45" bestFit="1" customWidth="1"/>
    <col min="15117" max="15117" width="7" style="45" customWidth="1"/>
    <col min="15118" max="15120" width="0" style="45" hidden="1" customWidth="1"/>
    <col min="15121" max="15360" width="9" style="45"/>
    <col min="15361" max="15361" width="6.75" style="45" customWidth="1"/>
    <col min="15362" max="15362" width="25" style="45" bestFit="1" customWidth="1"/>
    <col min="15363" max="15364" width="8.125" style="45" customWidth="1"/>
    <col min="15365" max="15365" width="9.25" style="45" customWidth="1"/>
    <col min="15366" max="15366" width="13.75" style="45" customWidth="1"/>
    <col min="15367" max="15367" width="0" style="45" hidden="1" customWidth="1"/>
    <col min="15368" max="15368" width="7.25" style="45" customWidth="1"/>
    <col min="15369" max="15369" width="9.25" style="45" customWidth="1"/>
    <col min="15370" max="15372" width="12.375" style="45" bestFit="1" customWidth="1"/>
    <col min="15373" max="15373" width="7" style="45" customWidth="1"/>
    <col min="15374" max="15376" width="0" style="45" hidden="1" customWidth="1"/>
    <col min="15377" max="15616" width="9" style="45"/>
    <col min="15617" max="15617" width="6.75" style="45" customWidth="1"/>
    <col min="15618" max="15618" width="25" style="45" bestFit="1" customWidth="1"/>
    <col min="15619" max="15620" width="8.125" style="45" customWidth="1"/>
    <col min="15621" max="15621" width="9.25" style="45" customWidth="1"/>
    <col min="15622" max="15622" width="13.75" style="45" customWidth="1"/>
    <col min="15623" max="15623" width="0" style="45" hidden="1" customWidth="1"/>
    <col min="15624" max="15624" width="7.25" style="45" customWidth="1"/>
    <col min="15625" max="15625" width="9.25" style="45" customWidth="1"/>
    <col min="15626" max="15628" width="12.375" style="45" bestFit="1" customWidth="1"/>
    <col min="15629" max="15629" width="7" style="45" customWidth="1"/>
    <col min="15630" max="15632" width="0" style="45" hidden="1" customWidth="1"/>
    <col min="15633" max="15872" width="9" style="45"/>
    <col min="15873" max="15873" width="6.75" style="45" customWidth="1"/>
    <col min="15874" max="15874" width="25" style="45" bestFit="1" customWidth="1"/>
    <col min="15875" max="15876" width="8.125" style="45" customWidth="1"/>
    <col min="15877" max="15877" width="9.25" style="45" customWidth="1"/>
    <col min="15878" max="15878" width="13.75" style="45" customWidth="1"/>
    <col min="15879" max="15879" width="0" style="45" hidden="1" customWidth="1"/>
    <col min="15880" max="15880" width="7.25" style="45" customWidth="1"/>
    <col min="15881" max="15881" width="9.25" style="45" customWidth="1"/>
    <col min="15882" max="15884" width="12.375" style="45" bestFit="1" customWidth="1"/>
    <col min="15885" max="15885" width="7" style="45" customWidth="1"/>
    <col min="15886" max="15888" width="0" style="45" hidden="1" customWidth="1"/>
    <col min="15889" max="16128" width="9" style="45"/>
    <col min="16129" max="16129" width="6.75" style="45" customWidth="1"/>
    <col min="16130" max="16130" width="25" style="45" bestFit="1" customWidth="1"/>
    <col min="16131" max="16132" width="8.125" style="45" customWidth="1"/>
    <col min="16133" max="16133" width="9.25" style="45" customWidth="1"/>
    <col min="16134" max="16134" width="13.75" style="45" customWidth="1"/>
    <col min="16135" max="16135" width="0" style="45" hidden="1" customWidth="1"/>
    <col min="16136" max="16136" width="7.25" style="45" customWidth="1"/>
    <col min="16137" max="16137" width="9.25" style="45" customWidth="1"/>
    <col min="16138" max="16140" width="12.375" style="45" bestFit="1" customWidth="1"/>
    <col min="16141" max="16141" width="7" style="45" customWidth="1"/>
    <col min="16142" max="16144" width="0" style="45" hidden="1" customWidth="1"/>
    <col min="16145" max="16384" width="9" style="45"/>
  </cols>
  <sheetData>
    <row r="1" spans="1:16" ht="31.5">
      <c r="A1" s="1723" t="s">
        <v>649</v>
      </c>
      <c r="B1" s="1723"/>
      <c r="C1" s="1723"/>
      <c r="D1" s="1723"/>
      <c r="E1" s="1723"/>
      <c r="F1" s="1723"/>
      <c r="G1" s="1723"/>
      <c r="H1" s="1723"/>
      <c r="I1" s="1723"/>
      <c r="J1" s="1723"/>
      <c r="K1" s="1723"/>
      <c r="L1" s="1723"/>
      <c r="M1" s="1723"/>
    </row>
    <row r="2" spans="1:16" ht="7.5" customHeight="1" thickBot="1"/>
    <row r="3" spans="1:16" s="75" customFormat="1" ht="27" customHeight="1">
      <c r="A3" s="1393" t="s">
        <v>23</v>
      </c>
      <c r="B3" s="1395" t="s">
        <v>24</v>
      </c>
      <c r="C3" s="1395"/>
      <c r="D3" s="1395"/>
      <c r="E3" s="1395"/>
      <c r="F3" s="1395"/>
      <c r="G3" s="1396" t="s">
        <v>187</v>
      </c>
      <c r="H3" s="1398" t="s">
        <v>26</v>
      </c>
      <c r="I3" s="1400" t="s">
        <v>188</v>
      </c>
      <c r="J3" s="1724" t="s">
        <v>66</v>
      </c>
      <c r="K3" s="1725"/>
      <c r="L3" s="1726"/>
      <c r="M3" s="1388" t="s">
        <v>85</v>
      </c>
    </row>
    <row r="4" spans="1:16" s="75" customFormat="1" ht="36" customHeight="1" thickBot="1">
      <c r="A4" s="1394"/>
      <c r="B4" s="355" t="s">
        <v>30</v>
      </c>
      <c r="C4" s="355" t="s">
        <v>161</v>
      </c>
      <c r="D4" s="355" t="s">
        <v>189</v>
      </c>
      <c r="E4" s="355" t="s">
        <v>33</v>
      </c>
      <c r="F4" s="355" t="s">
        <v>34</v>
      </c>
      <c r="G4" s="1397"/>
      <c r="H4" s="1399"/>
      <c r="I4" s="1401"/>
      <c r="J4" s="844" t="s">
        <v>613</v>
      </c>
      <c r="K4" s="845" t="s">
        <v>394</v>
      </c>
      <c r="L4" s="846" t="s">
        <v>395</v>
      </c>
      <c r="M4" s="1389"/>
    </row>
    <row r="5" spans="1:16" s="218" customFormat="1" ht="23.25" customHeight="1" thickTop="1">
      <c r="A5" s="358" t="s">
        <v>35</v>
      </c>
      <c r="B5" s="1390"/>
      <c r="C5" s="1391"/>
      <c r="D5" s="1391"/>
      <c r="E5" s="1392"/>
      <c r="F5" s="359"/>
      <c r="G5" s="359"/>
      <c r="H5" s="236"/>
      <c r="I5" s="236"/>
      <c r="J5" s="360">
        <f>SUM(J6:J12)</f>
        <v>600000</v>
      </c>
      <c r="K5" s="361">
        <f>SUM(K6:K12)</f>
        <v>167640</v>
      </c>
      <c r="L5" s="362">
        <f>SUM(L6:L12)</f>
        <v>432360</v>
      </c>
      <c r="M5" s="363"/>
    </row>
    <row r="6" spans="1:16" s="218" customFormat="1" ht="23.25" customHeight="1">
      <c r="A6" s="785" t="s">
        <v>396</v>
      </c>
      <c r="B6" s="838" t="s">
        <v>391</v>
      </c>
      <c r="C6" s="786" t="s">
        <v>381</v>
      </c>
      <c r="D6" s="786" t="s">
        <v>392</v>
      </c>
      <c r="E6" s="786" t="s">
        <v>364</v>
      </c>
      <c r="F6" s="838" t="s">
        <v>382</v>
      </c>
      <c r="G6" s="838">
        <v>52</v>
      </c>
      <c r="H6" s="786" t="s">
        <v>393</v>
      </c>
      <c r="I6" s="839">
        <v>100</v>
      </c>
      <c r="J6" s="840">
        <f>COUNTA(C6)*600000</f>
        <v>600000</v>
      </c>
      <c r="K6" s="841">
        <f>J6*0.2794</f>
        <v>167640</v>
      </c>
      <c r="L6" s="842">
        <f>J6*0.7206</f>
        <v>432360</v>
      </c>
      <c r="M6" s="843"/>
      <c r="N6" s="367">
        <v>8</v>
      </c>
      <c r="O6" s="218">
        <f>I6*0.2</f>
        <v>20</v>
      </c>
      <c r="P6" s="218">
        <v>8</v>
      </c>
    </row>
    <row r="7" spans="1:16" s="218" customFormat="1" ht="23.25" customHeight="1">
      <c r="A7" s="1189"/>
      <c r="B7" s="1190"/>
      <c r="C7" s="446"/>
      <c r="D7" s="446"/>
      <c r="E7" s="446"/>
      <c r="F7" s="1190"/>
      <c r="G7" s="1190"/>
      <c r="H7" s="446"/>
      <c r="I7" s="1191"/>
      <c r="J7" s="1210">
        <f t="shared" ref="J7:J12" si="0">COUNTA(C7)*600000</f>
        <v>0</v>
      </c>
      <c r="K7" s="1211">
        <f t="shared" ref="K7:K12" si="1">J7*0.2794</f>
        <v>0</v>
      </c>
      <c r="L7" s="1212">
        <f t="shared" ref="L7:L12" si="2">J7*0.7206</f>
        <v>0</v>
      </c>
      <c r="M7" s="1192"/>
      <c r="N7" s="367"/>
    </row>
    <row r="8" spans="1:16" s="218" customFormat="1" ht="23.25" customHeight="1">
      <c r="A8" s="1193"/>
      <c r="B8" s="1194"/>
      <c r="C8" s="1195"/>
      <c r="D8" s="1195"/>
      <c r="E8" s="1195"/>
      <c r="F8" s="1194"/>
      <c r="G8" s="1194"/>
      <c r="H8" s="1195"/>
      <c r="I8" s="1196"/>
      <c r="J8" s="1210">
        <f t="shared" si="0"/>
        <v>0</v>
      </c>
      <c r="K8" s="1211">
        <f t="shared" si="1"/>
        <v>0</v>
      </c>
      <c r="L8" s="1212">
        <f t="shared" si="2"/>
        <v>0</v>
      </c>
      <c r="M8" s="1192"/>
      <c r="N8" s="367"/>
    </row>
    <row r="9" spans="1:16" s="218" customFormat="1" ht="23.25" customHeight="1">
      <c r="A9" s="1197"/>
      <c r="B9" s="1198"/>
      <c r="C9" s="1199"/>
      <c r="D9" s="1199"/>
      <c r="E9" s="1199"/>
      <c r="F9" s="1198"/>
      <c r="G9" s="1198"/>
      <c r="H9" s="1199"/>
      <c r="I9" s="1200"/>
      <c r="J9" s="1210">
        <f t="shared" si="0"/>
        <v>0</v>
      </c>
      <c r="K9" s="1211">
        <f t="shared" si="1"/>
        <v>0</v>
      </c>
      <c r="L9" s="1212">
        <f t="shared" si="2"/>
        <v>0</v>
      </c>
      <c r="M9" s="1192"/>
      <c r="N9" s="367">
        <v>9</v>
      </c>
      <c r="O9" s="218">
        <f>I9*0.2</f>
        <v>0</v>
      </c>
      <c r="P9" s="218">
        <v>10</v>
      </c>
    </row>
    <row r="10" spans="1:16" s="218" customFormat="1" ht="23.25" customHeight="1">
      <c r="A10" s="1197"/>
      <c r="B10" s="1198"/>
      <c r="C10" s="1199"/>
      <c r="D10" s="1199"/>
      <c r="E10" s="1199"/>
      <c r="F10" s="1198"/>
      <c r="G10" s="1198"/>
      <c r="H10" s="1199"/>
      <c r="I10" s="1200"/>
      <c r="J10" s="1210">
        <f t="shared" si="0"/>
        <v>0</v>
      </c>
      <c r="K10" s="1211">
        <f t="shared" si="1"/>
        <v>0</v>
      </c>
      <c r="L10" s="1212">
        <f t="shared" si="2"/>
        <v>0</v>
      </c>
      <c r="M10" s="1192"/>
      <c r="N10" s="367"/>
    </row>
    <row r="11" spans="1:16" s="218" customFormat="1" ht="23.25" customHeight="1">
      <c r="A11" s="1201"/>
      <c r="B11" s="1202"/>
      <c r="C11" s="1203"/>
      <c r="D11" s="1203"/>
      <c r="E11" s="1203"/>
      <c r="F11" s="1202"/>
      <c r="G11" s="1202"/>
      <c r="H11" s="1203"/>
      <c r="I11" s="1204"/>
      <c r="J11" s="1210">
        <f t="shared" si="0"/>
        <v>0</v>
      </c>
      <c r="K11" s="1211">
        <f t="shared" si="1"/>
        <v>0</v>
      </c>
      <c r="L11" s="1212">
        <f t="shared" si="2"/>
        <v>0</v>
      </c>
      <c r="M11" s="1192"/>
      <c r="N11" s="367">
        <v>9</v>
      </c>
      <c r="O11" s="218">
        <f>I11*0.2</f>
        <v>0</v>
      </c>
      <c r="P11" s="218">
        <v>9</v>
      </c>
    </row>
    <row r="12" spans="1:16" s="218" customFormat="1" ht="23.25" customHeight="1" thickBot="1">
      <c r="A12" s="1205"/>
      <c r="B12" s="1206"/>
      <c r="C12" s="1207"/>
      <c r="D12" s="1207"/>
      <c r="E12" s="1207"/>
      <c r="F12" s="1206"/>
      <c r="G12" s="1206"/>
      <c r="H12" s="1207"/>
      <c r="I12" s="1208"/>
      <c r="J12" s="1213">
        <f t="shared" si="0"/>
        <v>0</v>
      </c>
      <c r="K12" s="1214">
        <f t="shared" si="1"/>
        <v>0</v>
      </c>
      <c r="L12" s="1215">
        <f t="shared" si="2"/>
        <v>0</v>
      </c>
      <c r="M12" s="1209"/>
      <c r="N12" s="367">
        <v>22</v>
      </c>
      <c r="O12" s="218">
        <f>I12*0.2</f>
        <v>0</v>
      </c>
      <c r="P12" s="218">
        <v>22</v>
      </c>
    </row>
    <row r="13" spans="1:16" s="377" customFormat="1" ht="20.25" customHeight="1">
      <c r="A13" s="376" t="s">
        <v>397</v>
      </c>
      <c r="B13" s="45"/>
      <c r="C13" s="45"/>
      <c r="D13" s="45"/>
      <c r="E13" s="45"/>
      <c r="F13" s="45"/>
      <c r="G13" s="45"/>
      <c r="H13" s="45"/>
      <c r="I13" s="45"/>
      <c r="J13" s="375"/>
      <c r="K13" s="375"/>
      <c r="L13" s="375"/>
      <c r="M13" s="373"/>
    </row>
    <row r="14" spans="1:16" s="377" customFormat="1" ht="20.25" customHeight="1">
      <c r="A14" s="514" t="s">
        <v>389</v>
      </c>
      <c r="B14" s="45"/>
      <c r="C14" s="45"/>
      <c r="D14" s="45"/>
      <c r="E14" s="45"/>
      <c r="F14" s="45"/>
      <c r="G14" s="45"/>
      <c r="H14" s="45"/>
      <c r="I14" s="45"/>
      <c r="J14" s="378"/>
      <c r="M14" s="373"/>
    </row>
    <row r="15" spans="1:16" s="377" customFormat="1" ht="20.25" customHeight="1">
      <c r="A15" s="326"/>
      <c r="B15" s="45"/>
      <c r="C15" s="45"/>
      <c r="D15" s="45"/>
      <c r="E15" s="45"/>
      <c r="F15" s="45"/>
      <c r="G15" s="45"/>
      <c r="H15" s="45"/>
      <c r="I15" s="45"/>
      <c r="J15" s="378"/>
      <c r="M15" s="373"/>
    </row>
    <row r="16" spans="1:16" s="84" customFormat="1" ht="18" customHeight="1">
      <c r="J16" s="380"/>
      <c r="M16" s="381"/>
    </row>
    <row r="17" spans="1:1">
      <c r="A17" s="382"/>
    </row>
  </sheetData>
  <mergeCells count="9">
    <mergeCell ref="A1:M1"/>
    <mergeCell ref="J3:L3"/>
    <mergeCell ref="M3:M4"/>
    <mergeCell ref="B5:E5"/>
    <mergeCell ref="A3:A4"/>
    <mergeCell ref="B3:F3"/>
    <mergeCell ref="G3:G4"/>
    <mergeCell ref="H3:H4"/>
    <mergeCell ref="I3:I4"/>
  </mergeCells>
  <phoneticPr fontId="1" type="noConversion"/>
  <pageMargins left="0.51181102362204722" right="0.15748031496062992" top="0.86614173228346458" bottom="0.35433070866141736" header="0.31496062992125984" footer="0.23622047244094491"/>
  <pageSetup paperSize="9" scale="7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Normal="100" zoomScaleSheetLayoutView="83" workbookViewId="0">
      <selection activeCell="C24" sqref="C24"/>
    </sheetView>
  </sheetViews>
  <sheetFormatPr defaultRowHeight="17.25"/>
  <cols>
    <col min="1" max="1" width="7.375" customWidth="1"/>
    <col min="3" max="3" width="8.25" style="2" customWidth="1"/>
    <col min="4" max="4" width="27" style="9" bestFit="1" customWidth="1"/>
    <col min="5" max="5" width="14.5" style="383" customWidth="1"/>
    <col min="6" max="6" width="16.5" bestFit="1" customWidth="1"/>
    <col min="7" max="7" width="9" style="2"/>
    <col min="8" max="8" width="23.75" style="2" bestFit="1" customWidth="1"/>
    <col min="9" max="9" width="12.625" style="384" bestFit="1" customWidth="1"/>
    <col min="10" max="10" width="14.125" style="2" bestFit="1" customWidth="1"/>
    <col min="11" max="11" width="14.625" customWidth="1"/>
    <col min="12" max="13" width="14.625" hidden="1" customWidth="1"/>
    <col min="14" max="15" width="14.625" customWidth="1"/>
    <col min="16" max="16" width="14.125" style="9" customWidth="1"/>
    <col min="17" max="17" width="9" hidden="1" customWidth="1"/>
    <col min="18" max="18" width="0" hidden="1" customWidth="1"/>
  </cols>
  <sheetData>
    <row r="1" spans="1:18" ht="33.75">
      <c r="A1" s="1516" t="s">
        <v>648</v>
      </c>
      <c r="B1" s="1516"/>
      <c r="C1" s="1516"/>
      <c r="D1" s="1516"/>
      <c r="E1" s="1516"/>
      <c r="F1" s="1516"/>
      <c r="G1" s="1516"/>
      <c r="H1" s="1516"/>
      <c r="I1" s="1516"/>
      <c r="J1" s="1516"/>
      <c r="K1" s="1516"/>
      <c r="L1" s="1516"/>
      <c r="M1" s="1516"/>
      <c r="N1" s="1516"/>
      <c r="O1" s="1516"/>
      <c r="P1" s="1516"/>
      <c r="Q1" s="45"/>
      <c r="R1" s="45"/>
    </row>
    <row r="2" spans="1:18" ht="18" thickBot="1">
      <c r="A2" s="45"/>
      <c r="B2" s="45"/>
      <c r="C2" s="46"/>
      <c r="D2" s="47"/>
      <c r="E2" s="244"/>
      <c r="F2" s="45"/>
      <c r="G2" s="46"/>
      <c r="H2" s="46"/>
      <c r="I2" s="385"/>
      <c r="J2" s="46"/>
      <c r="K2" s="45"/>
      <c r="L2" s="45"/>
      <c r="M2" s="45"/>
      <c r="N2" s="45"/>
      <c r="O2" s="45"/>
      <c r="P2" s="47"/>
      <c r="Q2" s="45"/>
      <c r="R2" s="45"/>
    </row>
    <row r="3" spans="1:18" s="386" customFormat="1" ht="23.25" customHeight="1">
      <c r="A3" s="1733" t="s">
        <v>398</v>
      </c>
      <c r="B3" s="1735" t="s">
        <v>65</v>
      </c>
      <c r="C3" s="1735" t="s">
        <v>191</v>
      </c>
      <c r="D3" s="1735" t="s">
        <v>192</v>
      </c>
      <c r="E3" s="1737" t="s">
        <v>193</v>
      </c>
      <c r="F3" s="1735" t="s">
        <v>142</v>
      </c>
      <c r="G3" s="1407" t="s">
        <v>137</v>
      </c>
      <c r="H3" s="1729" t="s">
        <v>412</v>
      </c>
      <c r="I3" s="1730"/>
      <c r="J3" s="1730"/>
      <c r="K3" s="1730"/>
      <c r="L3" s="1730"/>
      <c r="M3" s="1730"/>
      <c r="N3" s="1730"/>
      <c r="O3" s="1731"/>
      <c r="P3" s="1727" t="s">
        <v>134</v>
      </c>
      <c r="Q3" s="99"/>
      <c r="R3" s="99"/>
    </row>
    <row r="4" spans="1:18" s="386" customFormat="1" ht="34.5">
      <c r="A4" s="1734"/>
      <c r="B4" s="1736"/>
      <c r="C4" s="1736"/>
      <c r="D4" s="1736"/>
      <c r="E4" s="1736"/>
      <c r="F4" s="1736"/>
      <c r="G4" s="1732"/>
      <c r="H4" s="1292" t="s">
        <v>413</v>
      </c>
      <c r="I4" s="665" t="s">
        <v>415</v>
      </c>
      <c r="J4" s="664" t="s">
        <v>414</v>
      </c>
      <c r="K4" s="663" t="s">
        <v>194</v>
      </c>
      <c r="L4" s="664" t="s">
        <v>410</v>
      </c>
      <c r="M4" s="664" t="s">
        <v>411</v>
      </c>
      <c r="N4" s="1266" t="s">
        <v>569</v>
      </c>
      <c r="O4" s="387" t="s">
        <v>195</v>
      </c>
      <c r="P4" s="1728"/>
      <c r="Q4" s="99"/>
      <c r="R4" s="99"/>
    </row>
    <row r="5" spans="1:18" s="386" customFormat="1" ht="21.75" customHeight="1">
      <c r="A5" s="1734"/>
      <c r="B5" s="1736"/>
      <c r="C5" s="1736"/>
      <c r="D5" s="1732"/>
      <c r="E5" s="1738"/>
      <c r="F5" s="1738"/>
      <c r="G5" s="1739"/>
      <c r="H5" s="1293"/>
      <c r="I5" s="1287"/>
      <c r="J5" s="388"/>
      <c r="K5" s="389">
        <f>SUM(K7:K25)</f>
        <v>43800</v>
      </c>
      <c r="L5" s="389">
        <f>SUM(L7:L25)</f>
        <v>4380</v>
      </c>
      <c r="M5" s="389">
        <f>SUM(M7:M25)</f>
        <v>17520</v>
      </c>
      <c r="N5" s="389">
        <f>SUM(N7:N25)</f>
        <v>21900</v>
      </c>
      <c r="O5" s="390">
        <f>SUM(O7:O25)</f>
        <v>21900</v>
      </c>
      <c r="P5" s="391"/>
      <c r="Q5" s="99"/>
      <c r="R5" s="99"/>
    </row>
    <row r="6" spans="1:18" ht="20.25" customHeight="1">
      <c r="A6" s="392"/>
      <c r="B6" s="393"/>
      <c r="C6" s="3"/>
      <c r="D6" s="394"/>
      <c r="E6" s="395"/>
      <c r="F6" s="393"/>
      <c r="G6" s="1288"/>
      <c r="H6" s="1294"/>
      <c r="I6" s="396"/>
      <c r="J6" s="3"/>
      <c r="K6" s="393"/>
      <c r="L6" s="393"/>
      <c r="M6" s="393"/>
      <c r="N6" s="1267"/>
      <c r="O6" s="397"/>
      <c r="P6" s="398"/>
    </row>
    <row r="7" spans="1:18" ht="17.25" customHeight="1">
      <c r="A7" s="850" t="s">
        <v>331</v>
      </c>
      <c r="B7" s="851" t="s">
        <v>49</v>
      </c>
      <c r="C7" s="851" t="s">
        <v>406</v>
      </c>
      <c r="D7" s="852" t="s">
        <v>407</v>
      </c>
      <c r="E7" s="853" t="s">
        <v>364</v>
      </c>
      <c r="F7" s="851" t="s">
        <v>408</v>
      </c>
      <c r="G7" s="1289" t="s">
        <v>93</v>
      </c>
      <c r="H7" s="1295" t="s">
        <v>399</v>
      </c>
      <c r="I7" s="854">
        <v>500</v>
      </c>
      <c r="J7" s="851">
        <v>4</v>
      </c>
      <c r="K7" s="855">
        <f>I7*J7</f>
        <v>2000</v>
      </c>
      <c r="L7" s="856">
        <f>K7*0.1</f>
        <v>200</v>
      </c>
      <c r="M7" s="856">
        <f>K7*0.4</f>
        <v>800</v>
      </c>
      <c r="N7" s="1268">
        <f>SUM(L7:M7)</f>
        <v>1000</v>
      </c>
      <c r="O7" s="857">
        <f>K7*0.5</f>
        <v>1000</v>
      </c>
      <c r="P7" s="858"/>
    </row>
    <row r="8" spans="1:18" ht="17.25" customHeight="1">
      <c r="A8" s="850"/>
      <c r="B8" s="851"/>
      <c r="C8" s="851"/>
      <c r="D8" s="852"/>
      <c r="E8" s="853"/>
      <c r="F8" s="851"/>
      <c r="G8" s="1289"/>
      <c r="H8" s="1295" t="s">
        <v>400</v>
      </c>
      <c r="I8" s="854">
        <v>1400</v>
      </c>
      <c r="J8" s="851">
        <v>2</v>
      </c>
      <c r="K8" s="855">
        <f t="shared" ref="K8:K25" si="0">I8*J8</f>
        <v>2800</v>
      </c>
      <c r="L8" s="856">
        <f t="shared" ref="L8:L25" si="1">K8*0.1</f>
        <v>280</v>
      </c>
      <c r="M8" s="856">
        <f t="shared" ref="M8:M25" si="2">K8*0.4</f>
        <v>1120</v>
      </c>
      <c r="N8" s="1268">
        <f t="shared" ref="N8:N25" si="3">SUM(L8:M8)</f>
        <v>1400</v>
      </c>
      <c r="O8" s="857">
        <f t="shared" ref="O8:O25" si="4">K8*0.5</f>
        <v>1400</v>
      </c>
      <c r="P8" s="858"/>
    </row>
    <row r="9" spans="1:18" ht="17.25" customHeight="1">
      <c r="A9" s="850"/>
      <c r="B9" s="851"/>
      <c r="C9" s="851"/>
      <c r="D9" s="852"/>
      <c r="E9" s="853"/>
      <c r="F9" s="851"/>
      <c r="G9" s="1289"/>
      <c r="H9" s="1295" t="s">
        <v>401</v>
      </c>
      <c r="I9" s="854">
        <v>10000</v>
      </c>
      <c r="J9" s="851">
        <v>1</v>
      </c>
      <c r="K9" s="855">
        <f t="shared" si="0"/>
        <v>10000</v>
      </c>
      <c r="L9" s="856">
        <f t="shared" si="1"/>
        <v>1000</v>
      </c>
      <c r="M9" s="856">
        <f t="shared" si="2"/>
        <v>4000</v>
      </c>
      <c r="N9" s="1268">
        <f t="shared" si="3"/>
        <v>5000</v>
      </c>
      <c r="O9" s="857">
        <f t="shared" si="4"/>
        <v>5000</v>
      </c>
      <c r="P9" s="858"/>
    </row>
    <row r="10" spans="1:18" ht="17.25" customHeight="1">
      <c r="A10" s="859"/>
      <c r="B10" s="851"/>
      <c r="C10" s="851"/>
      <c r="D10" s="852"/>
      <c r="E10" s="853"/>
      <c r="F10" s="851"/>
      <c r="G10" s="1289"/>
      <c r="H10" s="1295" t="s">
        <v>196</v>
      </c>
      <c r="I10" s="854">
        <v>4000</v>
      </c>
      <c r="J10" s="851">
        <v>5</v>
      </c>
      <c r="K10" s="855">
        <f t="shared" si="0"/>
        <v>20000</v>
      </c>
      <c r="L10" s="856">
        <f t="shared" si="1"/>
        <v>2000</v>
      </c>
      <c r="M10" s="856">
        <f t="shared" si="2"/>
        <v>8000</v>
      </c>
      <c r="N10" s="1268">
        <f t="shared" si="3"/>
        <v>10000</v>
      </c>
      <c r="O10" s="857">
        <f t="shared" si="4"/>
        <v>10000</v>
      </c>
      <c r="P10" s="858"/>
    </row>
    <row r="11" spans="1:18" ht="17.25" customHeight="1">
      <c r="A11" s="859"/>
      <c r="B11" s="851"/>
      <c r="C11" s="851"/>
      <c r="D11" s="852"/>
      <c r="E11" s="853"/>
      <c r="F11" s="851"/>
      <c r="G11" s="1289"/>
      <c r="H11" s="1295" t="s">
        <v>197</v>
      </c>
      <c r="I11" s="854">
        <v>3000</v>
      </c>
      <c r="J11" s="851">
        <v>1</v>
      </c>
      <c r="K11" s="855">
        <f t="shared" si="0"/>
        <v>3000</v>
      </c>
      <c r="L11" s="856">
        <f t="shared" si="1"/>
        <v>300</v>
      </c>
      <c r="M11" s="856">
        <f t="shared" si="2"/>
        <v>1200</v>
      </c>
      <c r="N11" s="1268">
        <f t="shared" si="3"/>
        <v>1500</v>
      </c>
      <c r="O11" s="857">
        <f t="shared" si="4"/>
        <v>1500</v>
      </c>
      <c r="P11" s="858"/>
    </row>
    <row r="12" spans="1:18" ht="17.25" customHeight="1">
      <c r="A12" s="859"/>
      <c r="B12" s="851"/>
      <c r="C12" s="851"/>
      <c r="D12" s="852"/>
      <c r="E12" s="853"/>
      <c r="F12" s="851"/>
      <c r="G12" s="1289"/>
      <c r="H12" s="1295" t="s">
        <v>409</v>
      </c>
      <c r="I12" s="854">
        <v>6000</v>
      </c>
      <c r="J12" s="851">
        <v>1</v>
      </c>
      <c r="K12" s="855">
        <f t="shared" si="0"/>
        <v>6000</v>
      </c>
      <c r="L12" s="856">
        <f t="shared" si="1"/>
        <v>600</v>
      </c>
      <c r="M12" s="856">
        <f t="shared" si="2"/>
        <v>2400</v>
      </c>
      <c r="N12" s="1268">
        <f t="shared" si="3"/>
        <v>3000</v>
      </c>
      <c r="O12" s="857">
        <f t="shared" si="4"/>
        <v>3000</v>
      </c>
      <c r="P12" s="858"/>
    </row>
    <row r="13" spans="1:18" ht="17.25" customHeight="1">
      <c r="A13" s="1269"/>
      <c r="B13" s="1270"/>
      <c r="C13" s="1270"/>
      <c r="D13" s="1271"/>
      <c r="E13" s="1272"/>
      <c r="F13" s="1270"/>
      <c r="G13" s="1290"/>
      <c r="H13" s="1296"/>
      <c r="I13" s="1273"/>
      <c r="J13" s="1270"/>
      <c r="K13" s="1279">
        <f t="shared" si="0"/>
        <v>0</v>
      </c>
      <c r="L13" s="1280">
        <f t="shared" si="1"/>
        <v>0</v>
      </c>
      <c r="M13" s="1280">
        <f t="shared" si="2"/>
        <v>0</v>
      </c>
      <c r="N13" s="1281">
        <f t="shared" si="3"/>
        <v>0</v>
      </c>
      <c r="O13" s="1282">
        <f t="shared" si="4"/>
        <v>0</v>
      </c>
      <c r="P13" s="858"/>
    </row>
    <row r="14" spans="1:18" ht="17.25" customHeight="1">
      <c r="A14" s="1269"/>
      <c r="B14" s="1270"/>
      <c r="C14" s="1270"/>
      <c r="D14" s="1271"/>
      <c r="E14" s="1272"/>
      <c r="F14" s="1270"/>
      <c r="G14" s="1290"/>
      <c r="H14" s="1296"/>
      <c r="I14" s="1273"/>
      <c r="J14" s="1270"/>
      <c r="K14" s="1279">
        <f t="shared" si="0"/>
        <v>0</v>
      </c>
      <c r="L14" s="1280">
        <f t="shared" si="1"/>
        <v>0</v>
      </c>
      <c r="M14" s="1280">
        <f t="shared" si="2"/>
        <v>0</v>
      </c>
      <c r="N14" s="1281">
        <f t="shared" si="3"/>
        <v>0</v>
      </c>
      <c r="O14" s="1282">
        <f t="shared" si="4"/>
        <v>0</v>
      </c>
      <c r="P14" s="858"/>
    </row>
    <row r="15" spans="1:18" ht="17.25" customHeight="1">
      <c r="A15" s="1269"/>
      <c r="B15" s="1270"/>
      <c r="C15" s="1270"/>
      <c r="D15" s="1271"/>
      <c r="E15" s="1272"/>
      <c r="F15" s="1270"/>
      <c r="G15" s="1290"/>
      <c r="H15" s="1296"/>
      <c r="I15" s="1273"/>
      <c r="J15" s="1270"/>
      <c r="K15" s="1279">
        <f t="shared" si="0"/>
        <v>0</v>
      </c>
      <c r="L15" s="1280">
        <f t="shared" si="1"/>
        <v>0</v>
      </c>
      <c r="M15" s="1280">
        <f t="shared" si="2"/>
        <v>0</v>
      </c>
      <c r="N15" s="1281">
        <f t="shared" si="3"/>
        <v>0</v>
      </c>
      <c r="O15" s="1282">
        <f t="shared" si="4"/>
        <v>0</v>
      </c>
      <c r="P15" s="858"/>
    </row>
    <row r="16" spans="1:18" ht="17.25" customHeight="1">
      <c r="A16" s="1269"/>
      <c r="B16" s="1270"/>
      <c r="C16" s="1270"/>
      <c r="D16" s="1271"/>
      <c r="E16" s="1272"/>
      <c r="F16" s="1270"/>
      <c r="G16" s="1290"/>
      <c r="H16" s="1296"/>
      <c r="I16" s="1273"/>
      <c r="J16" s="1270"/>
      <c r="K16" s="1279">
        <f t="shared" si="0"/>
        <v>0</v>
      </c>
      <c r="L16" s="1280">
        <f t="shared" si="1"/>
        <v>0</v>
      </c>
      <c r="M16" s="1280">
        <f t="shared" si="2"/>
        <v>0</v>
      </c>
      <c r="N16" s="1281">
        <f t="shared" si="3"/>
        <v>0</v>
      </c>
      <c r="O16" s="1282">
        <f t="shared" si="4"/>
        <v>0</v>
      </c>
      <c r="P16" s="858"/>
    </row>
    <row r="17" spans="1:16" ht="17.25" customHeight="1">
      <c r="A17" s="1269"/>
      <c r="B17" s="1270"/>
      <c r="C17" s="1270"/>
      <c r="D17" s="1271"/>
      <c r="E17" s="1272"/>
      <c r="F17" s="1270"/>
      <c r="G17" s="1290"/>
      <c r="H17" s="1296"/>
      <c r="I17" s="1273"/>
      <c r="J17" s="1270"/>
      <c r="K17" s="1279">
        <f t="shared" si="0"/>
        <v>0</v>
      </c>
      <c r="L17" s="1280">
        <f t="shared" si="1"/>
        <v>0</v>
      </c>
      <c r="M17" s="1280">
        <f t="shared" si="2"/>
        <v>0</v>
      </c>
      <c r="N17" s="1281">
        <f t="shared" si="3"/>
        <v>0</v>
      </c>
      <c r="O17" s="1282">
        <f t="shared" si="4"/>
        <v>0</v>
      </c>
      <c r="P17" s="858"/>
    </row>
    <row r="18" spans="1:16" ht="17.25" customHeight="1">
      <c r="A18" s="1269"/>
      <c r="B18" s="1270"/>
      <c r="C18" s="1270"/>
      <c r="D18" s="1271"/>
      <c r="E18" s="1272"/>
      <c r="F18" s="1270"/>
      <c r="G18" s="1290"/>
      <c r="H18" s="1296"/>
      <c r="I18" s="1273"/>
      <c r="J18" s="1270"/>
      <c r="K18" s="1279">
        <f t="shared" si="0"/>
        <v>0</v>
      </c>
      <c r="L18" s="1280">
        <f t="shared" si="1"/>
        <v>0</v>
      </c>
      <c r="M18" s="1280">
        <f t="shared" si="2"/>
        <v>0</v>
      </c>
      <c r="N18" s="1281">
        <f t="shared" si="3"/>
        <v>0</v>
      </c>
      <c r="O18" s="1282">
        <f t="shared" si="4"/>
        <v>0</v>
      </c>
      <c r="P18" s="858"/>
    </row>
    <row r="19" spans="1:16" ht="17.25" customHeight="1">
      <c r="A19" s="1269"/>
      <c r="B19" s="1270"/>
      <c r="C19" s="1270"/>
      <c r="D19" s="1271"/>
      <c r="E19" s="1272"/>
      <c r="F19" s="1270"/>
      <c r="G19" s="1290"/>
      <c r="H19" s="1296"/>
      <c r="I19" s="1273"/>
      <c r="J19" s="1270"/>
      <c r="K19" s="1279">
        <f t="shared" si="0"/>
        <v>0</v>
      </c>
      <c r="L19" s="1280">
        <f t="shared" si="1"/>
        <v>0</v>
      </c>
      <c r="M19" s="1280">
        <f t="shared" si="2"/>
        <v>0</v>
      </c>
      <c r="N19" s="1281">
        <f t="shared" si="3"/>
        <v>0</v>
      </c>
      <c r="O19" s="1282">
        <f t="shared" si="4"/>
        <v>0</v>
      </c>
      <c r="P19" s="399"/>
    </row>
    <row r="20" spans="1:16" ht="17.25" customHeight="1">
      <c r="A20" s="1269"/>
      <c r="B20" s="1270"/>
      <c r="C20" s="1270"/>
      <c r="D20" s="1271"/>
      <c r="E20" s="1272"/>
      <c r="F20" s="1270"/>
      <c r="G20" s="1290"/>
      <c r="H20" s="1296"/>
      <c r="I20" s="1273"/>
      <c r="J20" s="1270"/>
      <c r="K20" s="1279">
        <f t="shared" si="0"/>
        <v>0</v>
      </c>
      <c r="L20" s="1280">
        <f t="shared" si="1"/>
        <v>0</v>
      </c>
      <c r="M20" s="1280">
        <f t="shared" si="2"/>
        <v>0</v>
      </c>
      <c r="N20" s="1281">
        <f t="shared" si="3"/>
        <v>0</v>
      </c>
      <c r="O20" s="1282">
        <f t="shared" si="4"/>
        <v>0</v>
      </c>
      <c r="P20" s="399"/>
    </row>
    <row r="21" spans="1:16" ht="17.25" customHeight="1">
      <c r="A21" s="1269"/>
      <c r="B21" s="1270"/>
      <c r="C21" s="1270"/>
      <c r="D21" s="1271"/>
      <c r="E21" s="1272"/>
      <c r="F21" s="1270"/>
      <c r="G21" s="1290"/>
      <c r="H21" s="1296"/>
      <c r="I21" s="1273"/>
      <c r="J21" s="1270"/>
      <c r="K21" s="1279">
        <f t="shared" si="0"/>
        <v>0</v>
      </c>
      <c r="L21" s="1280">
        <f t="shared" si="1"/>
        <v>0</v>
      </c>
      <c r="M21" s="1280">
        <f t="shared" si="2"/>
        <v>0</v>
      </c>
      <c r="N21" s="1281">
        <f t="shared" si="3"/>
        <v>0</v>
      </c>
      <c r="O21" s="1282">
        <f t="shared" si="4"/>
        <v>0</v>
      </c>
      <c r="P21" s="399"/>
    </row>
    <row r="22" spans="1:16" ht="17.25" customHeight="1">
      <c r="A22" s="1269"/>
      <c r="B22" s="1270"/>
      <c r="C22" s="1270"/>
      <c r="D22" s="1271"/>
      <c r="E22" s="1272"/>
      <c r="F22" s="1270"/>
      <c r="G22" s="1290"/>
      <c r="H22" s="1296"/>
      <c r="I22" s="1273"/>
      <c r="J22" s="1270"/>
      <c r="K22" s="1279">
        <f t="shared" si="0"/>
        <v>0</v>
      </c>
      <c r="L22" s="1280">
        <f t="shared" si="1"/>
        <v>0</v>
      </c>
      <c r="M22" s="1280">
        <f t="shared" si="2"/>
        <v>0</v>
      </c>
      <c r="N22" s="1281">
        <f t="shared" si="3"/>
        <v>0</v>
      </c>
      <c r="O22" s="1282">
        <f t="shared" si="4"/>
        <v>0</v>
      </c>
      <c r="P22" s="399"/>
    </row>
    <row r="23" spans="1:16" ht="17.25" customHeight="1">
      <c r="A23" s="1269"/>
      <c r="B23" s="1270"/>
      <c r="C23" s="1270"/>
      <c r="D23" s="1271"/>
      <c r="E23" s="1272"/>
      <c r="F23" s="1270"/>
      <c r="G23" s="1290"/>
      <c r="H23" s="1296"/>
      <c r="I23" s="1273"/>
      <c r="J23" s="1270"/>
      <c r="K23" s="1279">
        <f t="shared" si="0"/>
        <v>0</v>
      </c>
      <c r="L23" s="1280">
        <f t="shared" si="1"/>
        <v>0</v>
      </c>
      <c r="M23" s="1280">
        <f t="shared" si="2"/>
        <v>0</v>
      </c>
      <c r="N23" s="1281">
        <f t="shared" si="3"/>
        <v>0</v>
      </c>
      <c r="O23" s="1282">
        <f t="shared" si="4"/>
        <v>0</v>
      </c>
      <c r="P23" s="399"/>
    </row>
    <row r="24" spans="1:16" ht="17.25" customHeight="1">
      <c r="A24" s="1269"/>
      <c r="B24" s="1270"/>
      <c r="C24" s="1270"/>
      <c r="D24" s="1271"/>
      <c r="E24" s="1272"/>
      <c r="F24" s="1270"/>
      <c r="G24" s="1290"/>
      <c r="H24" s="1296"/>
      <c r="I24" s="1273"/>
      <c r="J24" s="1270"/>
      <c r="K24" s="1279">
        <f t="shared" si="0"/>
        <v>0</v>
      </c>
      <c r="L24" s="1280">
        <f t="shared" si="1"/>
        <v>0</v>
      </c>
      <c r="M24" s="1280">
        <f t="shared" si="2"/>
        <v>0</v>
      </c>
      <c r="N24" s="1281">
        <f t="shared" si="3"/>
        <v>0</v>
      </c>
      <c r="O24" s="1282">
        <f t="shared" si="4"/>
        <v>0</v>
      </c>
      <c r="P24" s="399"/>
    </row>
    <row r="25" spans="1:16" ht="17.25" customHeight="1" thickBot="1">
      <c r="A25" s="1274"/>
      <c r="B25" s="1275"/>
      <c r="C25" s="1275"/>
      <c r="D25" s="1276"/>
      <c r="E25" s="1277"/>
      <c r="F25" s="1275"/>
      <c r="G25" s="1291"/>
      <c r="H25" s="1297"/>
      <c r="I25" s="1278"/>
      <c r="J25" s="1275"/>
      <c r="K25" s="1283">
        <f t="shared" si="0"/>
        <v>0</v>
      </c>
      <c r="L25" s="1284">
        <f t="shared" si="1"/>
        <v>0</v>
      </c>
      <c r="M25" s="1284">
        <f t="shared" si="2"/>
        <v>0</v>
      </c>
      <c r="N25" s="1285">
        <f t="shared" si="3"/>
        <v>0</v>
      </c>
      <c r="O25" s="1286">
        <f t="shared" si="4"/>
        <v>0</v>
      </c>
      <c r="P25" s="400"/>
    </row>
    <row r="26" spans="1:16">
      <c r="A26" s="847" t="s">
        <v>402</v>
      </c>
      <c r="B26" s="847"/>
      <c r="C26" s="848"/>
      <c r="D26" s="849"/>
      <c r="E26" s="616"/>
    </row>
    <row r="27" spans="1:16">
      <c r="A27" s="847" t="s">
        <v>403</v>
      </c>
    </row>
  </sheetData>
  <autoFilter ref="A6:R25"/>
  <mergeCells count="11">
    <mergeCell ref="A1:P1"/>
    <mergeCell ref="P3:P4"/>
    <mergeCell ref="H3:O3"/>
    <mergeCell ref="G3:G4"/>
    <mergeCell ref="A3:A5"/>
    <mergeCell ref="B3:B5"/>
    <mergeCell ref="C3:C5"/>
    <mergeCell ref="D3:D4"/>
    <mergeCell ref="E3:E4"/>
    <mergeCell ref="F3:F4"/>
    <mergeCell ref="D5:G5"/>
  </mergeCells>
  <phoneticPr fontId="1" type="noConversion"/>
  <pageMargins left="0.7" right="0.7" top="0.75" bottom="0.75" header="0.3" footer="0.3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view="pageBreakPreview" zoomScaleNormal="85" zoomScaleSheetLayoutView="100" workbookViewId="0">
      <selection activeCell="J24" sqref="J24"/>
    </sheetView>
  </sheetViews>
  <sheetFormatPr defaultRowHeight="16.5"/>
  <cols>
    <col min="1" max="1" width="6.75" style="45" customWidth="1"/>
    <col min="2" max="2" width="25" style="45" bestFit="1" customWidth="1"/>
    <col min="3" max="3" width="8.125" style="45" customWidth="1"/>
    <col min="4" max="4" width="9.25" style="45" customWidth="1"/>
    <col min="5" max="5" width="13.75" style="45" customWidth="1"/>
    <col min="6" max="6" width="13.5" style="45" hidden="1" customWidth="1"/>
    <col min="7" max="7" width="7.25" style="45" customWidth="1"/>
    <col min="8" max="8" width="8.125" style="45" customWidth="1"/>
    <col min="9" max="9" width="6.875" style="45" customWidth="1"/>
    <col min="10" max="10" width="12.375" style="48" bestFit="1" customWidth="1"/>
    <col min="11" max="12" width="12.375" style="45" hidden="1" customWidth="1"/>
    <col min="13" max="13" width="12.375" style="45" customWidth="1"/>
    <col min="14" max="14" width="10.125" style="45" customWidth="1"/>
    <col min="15" max="15" width="10.875" style="45" bestFit="1" customWidth="1"/>
    <col min="16" max="16" width="10.625" style="45" customWidth="1"/>
    <col min="17" max="18" width="9.375" style="45" bestFit="1" customWidth="1"/>
    <col min="19" max="19" width="7" style="45" customWidth="1"/>
    <col min="20" max="20" width="9" style="45" hidden="1" customWidth="1"/>
    <col min="21" max="22" width="0" style="45" hidden="1" customWidth="1"/>
    <col min="23" max="256" width="9" style="45"/>
    <col min="257" max="257" width="6.75" style="45" customWidth="1"/>
    <col min="258" max="258" width="25" style="45" bestFit="1" customWidth="1"/>
    <col min="259" max="259" width="8.125" style="45" customWidth="1"/>
    <col min="260" max="260" width="9.25" style="45" customWidth="1"/>
    <col min="261" max="261" width="13.75" style="45" customWidth="1"/>
    <col min="262" max="262" width="0" style="45" hidden="1" customWidth="1"/>
    <col min="263" max="263" width="7.25" style="45" customWidth="1"/>
    <col min="264" max="264" width="8.125" style="45" customWidth="1"/>
    <col min="265" max="265" width="6.875" style="45" customWidth="1"/>
    <col min="266" max="266" width="7.375" style="45" customWidth="1"/>
    <col min="267" max="269" width="12.375" style="45" bestFit="1" customWidth="1"/>
    <col min="270" max="270" width="10.125" style="45" customWidth="1"/>
    <col min="271" max="271" width="10.875" style="45" bestFit="1" customWidth="1"/>
    <col min="272" max="272" width="10.625" style="45" customWidth="1"/>
    <col min="273" max="274" width="9.375" style="45" bestFit="1" customWidth="1"/>
    <col min="275" max="275" width="7" style="45" customWidth="1"/>
    <col min="276" max="278" width="0" style="45" hidden="1" customWidth="1"/>
    <col min="279" max="512" width="9" style="45"/>
    <col min="513" max="513" width="6.75" style="45" customWidth="1"/>
    <col min="514" max="514" width="25" style="45" bestFit="1" customWidth="1"/>
    <col min="515" max="515" width="8.125" style="45" customWidth="1"/>
    <col min="516" max="516" width="9.25" style="45" customWidth="1"/>
    <col min="517" max="517" width="13.75" style="45" customWidth="1"/>
    <col min="518" max="518" width="0" style="45" hidden="1" customWidth="1"/>
    <col min="519" max="519" width="7.25" style="45" customWidth="1"/>
    <col min="520" max="520" width="8.125" style="45" customWidth="1"/>
    <col min="521" max="521" width="6.875" style="45" customWidth="1"/>
    <col min="522" max="522" width="7.375" style="45" customWidth="1"/>
    <col min="523" max="525" width="12.375" style="45" bestFit="1" customWidth="1"/>
    <col min="526" max="526" width="10.125" style="45" customWidth="1"/>
    <col min="527" max="527" width="10.875" style="45" bestFit="1" customWidth="1"/>
    <col min="528" max="528" width="10.625" style="45" customWidth="1"/>
    <col min="529" max="530" width="9.375" style="45" bestFit="1" customWidth="1"/>
    <col min="531" max="531" width="7" style="45" customWidth="1"/>
    <col min="532" max="534" width="0" style="45" hidden="1" customWidth="1"/>
    <col min="535" max="768" width="9" style="45"/>
    <col min="769" max="769" width="6.75" style="45" customWidth="1"/>
    <col min="770" max="770" width="25" style="45" bestFit="1" customWidth="1"/>
    <col min="771" max="771" width="8.125" style="45" customWidth="1"/>
    <col min="772" max="772" width="9.25" style="45" customWidth="1"/>
    <col min="773" max="773" width="13.75" style="45" customWidth="1"/>
    <col min="774" max="774" width="0" style="45" hidden="1" customWidth="1"/>
    <col min="775" max="775" width="7.25" style="45" customWidth="1"/>
    <col min="776" max="776" width="8.125" style="45" customWidth="1"/>
    <col min="777" max="777" width="6.875" style="45" customWidth="1"/>
    <col min="778" max="778" width="7.375" style="45" customWidth="1"/>
    <col min="779" max="781" width="12.375" style="45" bestFit="1" customWidth="1"/>
    <col min="782" max="782" width="10.125" style="45" customWidth="1"/>
    <col min="783" max="783" width="10.875" style="45" bestFit="1" customWidth="1"/>
    <col min="784" max="784" width="10.625" style="45" customWidth="1"/>
    <col min="785" max="786" width="9.375" style="45" bestFit="1" customWidth="1"/>
    <col min="787" max="787" width="7" style="45" customWidth="1"/>
    <col min="788" max="790" width="0" style="45" hidden="1" customWidth="1"/>
    <col min="791" max="1024" width="9" style="45"/>
    <col min="1025" max="1025" width="6.75" style="45" customWidth="1"/>
    <col min="1026" max="1026" width="25" style="45" bestFit="1" customWidth="1"/>
    <col min="1027" max="1027" width="8.125" style="45" customWidth="1"/>
    <col min="1028" max="1028" width="9.25" style="45" customWidth="1"/>
    <col min="1029" max="1029" width="13.75" style="45" customWidth="1"/>
    <col min="1030" max="1030" width="0" style="45" hidden="1" customWidth="1"/>
    <col min="1031" max="1031" width="7.25" style="45" customWidth="1"/>
    <col min="1032" max="1032" width="8.125" style="45" customWidth="1"/>
    <col min="1033" max="1033" width="6.875" style="45" customWidth="1"/>
    <col min="1034" max="1034" width="7.375" style="45" customWidth="1"/>
    <col min="1035" max="1037" width="12.375" style="45" bestFit="1" customWidth="1"/>
    <col min="1038" max="1038" width="10.125" style="45" customWidth="1"/>
    <col min="1039" max="1039" width="10.875" style="45" bestFit="1" customWidth="1"/>
    <col min="1040" max="1040" width="10.625" style="45" customWidth="1"/>
    <col min="1041" max="1042" width="9.375" style="45" bestFit="1" customWidth="1"/>
    <col min="1043" max="1043" width="7" style="45" customWidth="1"/>
    <col min="1044" max="1046" width="0" style="45" hidden="1" customWidth="1"/>
    <col min="1047" max="1280" width="9" style="45"/>
    <col min="1281" max="1281" width="6.75" style="45" customWidth="1"/>
    <col min="1282" max="1282" width="25" style="45" bestFit="1" customWidth="1"/>
    <col min="1283" max="1283" width="8.125" style="45" customWidth="1"/>
    <col min="1284" max="1284" width="9.25" style="45" customWidth="1"/>
    <col min="1285" max="1285" width="13.75" style="45" customWidth="1"/>
    <col min="1286" max="1286" width="0" style="45" hidden="1" customWidth="1"/>
    <col min="1287" max="1287" width="7.25" style="45" customWidth="1"/>
    <col min="1288" max="1288" width="8.125" style="45" customWidth="1"/>
    <col min="1289" max="1289" width="6.875" style="45" customWidth="1"/>
    <col min="1290" max="1290" width="7.375" style="45" customWidth="1"/>
    <col min="1291" max="1293" width="12.375" style="45" bestFit="1" customWidth="1"/>
    <col min="1294" max="1294" width="10.125" style="45" customWidth="1"/>
    <col min="1295" max="1295" width="10.875" style="45" bestFit="1" customWidth="1"/>
    <col min="1296" max="1296" width="10.625" style="45" customWidth="1"/>
    <col min="1297" max="1298" width="9.375" style="45" bestFit="1" customWidth="1"/>
    <col min="1299" max="1299" width="7" style="45" customWidth="1"/>
    <col min="1300" max="1302" width="0" style="45" hidden="1" customWidth="1"/>
    <col min="1303" max="1536" width="9" style="45"/>
    <col min="1537" max="1537" width="6.75" style="45" customWidth="1"/>
    <col min="1538" max="1538" width="25" style="45" bestFit="1" customWidth="1"/>
    <col min="1539" max="1539" width="8.125" style="45" customWidth="1"/>
    <col min="1540" max="1540" width="9.25" style="45" customWidth="1"/>
    <col min="1541" max="1541" width="13.75" style="45" customWidth="1"/>
    <col min="1542" max="1542" width="0" style="45" hidden="1" customWidth="1"/>
    <col min="1543" max="1543" width="7.25" style="45" customWidth="1"/>
    <col min="1544" max="1544" width="8.125" style="45" customWidth="1"/>
    <col min="1545" max="1545" width="6.875" style="45" customWidth="1"/>
    <col min="1546" max="1546" width="7.375" style="45" customWidth="1"/>
    <col min="1547" max="1549" width="12.375" style="45" bestFit="1" customWidth="1"/>
    <col min="1550" max="1550" width="10.125" style="45" customWidth="1"/>
    <col min="1551" max="1551" width="10.875" style="45" bestFit="1" customWidth="1"/>
    <col min="1552" max="1552" width="10.625" style="45" customWidth="1"/>
    <col min="1553" max="1554" width="9.375" style="45" bestFit="1" customWidth="1"/>
    <col min="1555" max="1555" width="7" style="45" customWidth="1"/>
    <col min="1556" max="1558" width="0" style="45" hidden="1" customWidth="1"/>
    <col min="1559" max="1792" width="9" style="45"/>
    <col min="1793" max="1793" width="6.75" style="45" customWidth="1"/>
    <col min="1794" max="1794" width="25" style="45" bestFit="1" customWidth="1"/>
    <col min="1795" max="1795" width="8.125" style="45" customWidth="1"/>
    <col min="1796" max="1796" width="9.25" style="45" customWidth="1"/>
    <col min="1797" max="1797" width="13.75" style="45" customWidth="1"/>
    <col min="1798" max="1798" width="0" style="45" hidden="1" customWidth="1"/>
    <col min="1799" max="1799" width="7.25" style="45" customWidth="1"/>
    <col min="1800" max="1800" width="8.125" style="45" customWidth="1"/>
    <col min="1801" max="1801" width="6.875" style="45" customWidth="1"/>
    <col min="1802" max="1802" width="7.375" style="45" customWidth="1"/>
    <col min="1803" max="1805" width="12.375" style="45" bestFit="1" customWidth="1"/>
    <col min="1806" max="1806" width="10.125" style="45" customWidth="1"/>
    <col min="1807" max="1807" width="10.875" style="45" bestFit="1" customWidth="1"/>
    <col min="1808" max="1808" width="10.625" style="45" customWidth="1"/>
    <col min="1809" max="1810" width="9.375" style="45" bestFit="1" customWidth="1"/>
    <col min="1811" max="1811" width="7" style="45" customWidth="1"/>
    <col min="1812" max="1814" width="0" style="45" hidden="1" customWidth="1"/>
    <col min="1815" max="2048" width="9" style="45"/>
    <col min="2049" max="2049" width="6.75" style="45" customWidth="1"/>
    <col min="2050" max="2050" width="25" style="45" bestFit="1" customWidth="1"/>
    <col min="2051" max="2051" width="8.125" style="45" customWidth="1"/>
    <col min="2052" max="2052" width="9.25" style="45" customWidth="1"/>
    <col min="2053" max="2053" width="13.75" style="45" customWidth="1"/>
    <col min="2054" max="2054" width="0" style="45" hidden="1" customWidth="1"/>
    <col min="2055" max="2055" width="7.25" style="45" customWidth="1"/>
    <col min="2056" max="2056" width="8.125" style="45" customWidth="1"/>
    <col min="2057" max="2057" width="6.875" style="45" customWidth="1"/>
    <col min="2058" max="2058" width="7.375" style="45" customWidth="1"/>
    <col min="2059" max="2061" width="12.375" style="45" bestFit="1" customWidth="1"/>
    <col min="2062" max="2062" width="10.125" style="45" customWidth="1"/>
    <col min="2063" max="2063" width="10.875" style="45" bestFit="1" customWidth="1"/>
    <col min="2064" max="2064" width="10.625" style="45" customWidth="1"/>
    <col min="2065" max="2066" width="9.375" style="45" bestFit="1" customWidth="1"/>
    <col min="2067" max="2067" width="7" style="45" customWidth="1"/>
    <col min="2068" max="2070" width="0" style="45" hidden="1" customWidth="1"/>
    <col min="2071" max="2304" width="9" style="45"/>
    <col min="2305" max="2305" width="6.75" style="45" customWidth="1"/>
    <col min="2306" max="2306" width="25" style="45" bestFit="1" customWidth="1"/>
    <col min="2307" max="2307" width="8.125" style="45" customWidth="1"/>
    <col min="2308" max="2308" width="9.25" style="45" customWidth="1"/>
    <col min="2309" max="2309" width="13.75" style="45" customWidth="1"/>
    <col min="2310" max="2310" width="0" style="45" hidden="1" customWidth="1"/>
    <col min="2311" max="2311" width="7.25" style="45" customWidth="1"/>
    <col min="2312" max="2312" width="8.125" style="45" customWidth="1"/>
    <col min="2313" max="2313" width="6.875" style="45" customWidth="1"/>
    <col min="2314" max="2314" width="7.375" style="45" customWidth="1"/>
    <col min="2315" max="2317" width="12.375" style="45" bestFit="1" customWidth="1"/>
    <col min="2318" max="2318" width="10.125" style="45" customWidth="1"/>
    <col min="2319" max="2319" width="10.875" style="45" bestFit="1" customWidth="1"/>
    <col min="2320" max="2320" width="10.625" style="45" customWidth="1"/>
    <col min="2321" max="2322" width="9.375" style="45" bestFit="1" customWidth="1"/>
    <col min="2323" max="2323" width="7" style="45" customWidth="1"/>
    <col min="2324" max="2326" width="0" style="45" hidden="1" customWidth="1"/>
    <col min="2327" max="2560" width="9" style="45"/>
    <col min="2561" max="2561" width="6.75" style="45" customWidth="1"/>
    <col min="2562" max="2562" width="25" style="45" bestFit="1" customWidth="1"/>
    <col min="2563" max="2563" width="8.125" style="45" customWidth="1"/>
    <col min="2564" max="2564" width="9.25" style="45" customWidth="1"/>
    <col min="2565" max="2565" width="13.75" style="45" customWidth="1"/>
    <col min="2566" max="2566" width="0" style="45" hidden="1" customWidth="1"/>
    <col min="2567" max="2567" width="7.25" style="45" customWidth="1"/>
    <col min="2568" max="2568" width="8.125" style="45" customWidth="1"/>
    <col min="2569" max="2569" width="6.875" style="45" customWidth="1"/>
    <col min="2570" max="2570" width="7.375" style="45" customWidth="1"/>
    <col min="2571" max="2573" width="12.375" style="45" bestFit="1" customWidth="1"/>
    <col min="2574" max="2574" width="10.125" style="45" customWidth="1"/>
    <col min="2575" max="2575" width="10.875" style="45" bestFit="1" customWidth="1"/>
    <col min="2576" max="2576" width="10.625" style="45" customWidth="1"/>
    <col min="2577" max="2578" width="9.375" style="45" bestFit="1" customWidth="1"/>
    <col min="2579" max="2579" width="7" style="45" customWidth="1"/>
    <col min="2580" max="2582" width="0" style="45" hidden="1" customWidth="1"/>
    <col min="2583" max="2816" width="9" style="45"/>
    <col min="2817" max="2817" width="6.75" style="45" customWidth="1"/>
    <col min="2818" max="2818" width="25" style="45" bestFit="1" customWidth="1"/>
    <col min="2819" max="2819" width="8.125" style="45" customWidth="1"/>
    <col min="2820" max="2820" width="9.25" style="45" customWidth="1"/>
    <col min="2821" max="2821" width="13.75" style="45" customWidth="1"/>
    <col min="2822" max="2822" width="0" style="45" hidden="1" customWidth="1"/>
    <col min="2823" max="2823" width="7.25" style="45" customWidth="1"/>
    <col min="2824" max="2824" width="8.125" style="45" customWidth="1"/>
    <col min="2825" max="2825" width="6.875" style="45" customWidth="1"/>
    <col min="2826" max="2826" width="7.375" style="45" customWidth="1"/>
    <col min="2827" max="2829" width="12.375" style="45" bestFit="1" customWidth="1"/>
    <col min="2830" max="2830" width="10.125" style="45" customWidth="1"/>
    <col min="2831" max="2831" width="10.875" style="45" bestFit="1" customWidth="1"/>
    <col min="2832" max="2832" width="10.625" style="45" customWidth="1"/>
    <col min="2833" max="2834" width="9.375" style="45" bestFit="1" customWidth="1"/>
    <col min="2835" max="2835" width="7" style="45" customWidth="1"/>
    <col min="2836" max="2838" width="0" style="45" hidden="1" customWidth="1"/>
    <col min="2839" max="3072" width="9" style="45"/>
    <col min="3073" max="3073" width="6.75" style="45" customWidth="1"/>
    <col min="3074" max="3074" width="25" style="45" bestFit="1" customWidth="1"/>
    <col min="3075" max="3075" width="8.125" style="45" customWidth="1"/>
    <col min="3076" max="3076" width="9.25" style="45" customWidth="1"/>
    <col min="3077" max="3077" width="13.75" style="45" customWidth="1"/>
    <col min="3078" max="3078" width="0" style="45" hidden="1" customWidth="1"/>
    <col min="3079" max="3079" width="7.25" style="45" customWidth="1"/>
    <col min="3080" max="3080" width="8.125" style="45" customWidth="1"/>
    <col min="3081" max="3081" width="6.875" style="45" customWidth="1"/>
    <col min="3082" max="3082" width="7.375" style="45" customWidth="1"/>
    <col min="3083" max="3085" width="12.375" style="45" bestFit="1" customWidth="1"/>
    <col min="3086" max="3086" width="10.125" style="45" customWidth="1"/>
    <col min="3087" max="3087" width="10.875" style="45" bestFit="1" customWidth="1"/>
    <col min="3088" max="3088" width="10.625" style="45" customWidth="1"/>
    <col min="3089" max="3090" width="9.375" style="45" bestFit="1" customWidth="1"/>
    <col min="3091" max="3091" width="7" style="45" customWidth="1"/>
    <col min="3092" max="3094" width="0" style="45" hidden="1" customWidth="1"/>
    <col min="3095" max="3328" width="9" style="45"/>
    <col min="3329" max="3329" width="6.75" style="45" customWidth="1"/>
    <col min="3330" max="3330" width="25" style="45" bestFit="1" customWidth="1"/>
    <col min="3331" max="3331" width="8.125" style="45" customWidth="1"/>
    <col min="3332" max="3332" width="9.25" style="45" customWidth="1"/>
    <col min="3333" max="3333" width="13.75" style="45" customWidth="1"/>
    <col min="3334" max="3334" width="0" style="45" hidden="1" customWidth="1"/>
    <col min="3335" max="3335" width="7.25" style="45" customWidth="1"/>
    <col min="3336" max="3336" width="8.125" style="45" customWidth="1"/>
    <col min="3337" max="3337" width="6.875" style="45" customWidth="1"/>
    <col min="3338" max="3338" width="7.375" style="45" customWidth="1"/>
    <col min="3339" max="3341" width="12.375" style="45" bestFit="1" customWidth="1"/>
    <col min="3342" max="3342" width="10.125" style="45" customWidth="1"/>
    <col min="3343" max="3343" width="10.875" style="45" bestFit="1" customWidth="1"/>
    <col min="3344" max="3344" width="10.625" style="45" customWidth="1"/>
    <col min="3345" max="3346" width="9.375" style="45" bestFit="1" customWidth="1"/>
    <col min="3347" max="3347" width="7" style="45" customWidth="1"/>
    <col min="3348" max="3350" width="0" style="45" hidden="1" customWidth="1"/>
    <col min="3351" max="3584" width="9" style="45"/>
    <col min="3585" max="3585" width="6.75" style="45" customWidth="1"/>
    <col min="3586" max="3586" width="25" style="45" bestFit="1" customWidth="1"/>
    <col min="3587" max="3587" width="8.125" style="45" customWidth="1"/>
    <col min="3588" max="3588" width="9.25" style="45" customWidth="1"/>
    <col min="3589" max="3589" width="13.75" style="45" customWidth="1"/>
    <col min="3590" max="3590" width="0" style="45" hidden="1" customWidth="1"/>
    <col min="3591" max="3591" width="7.25" style="45" customWidth="1"/>
    <col min="3592" max="3592" width="8.125" style="45" customWidth="1"/>
    <col min="3593" max="3593" width="6.875" style="45" customWidth="1"/>
    <col min="3594" max="3594" width="7.375" style="45" customWidth="1"/>
    <col min="3595" max="3597" width="12.375" style="45" bestFit="1" customWidth="1"/>
    <col min="3598" max="3598" width="10.125" style="45" customWidth="1"/>
    <col min="3599" max="3599" width="10.875" style="45" bestFit="1" customWidth="1"/>
    <col min="3600" max="3600" width="10.625" style="45" customWidth="1"/>
    <col min="3601" max="3602" width="9.375" style="45" bestFit="1" customWidth="1"/>
    <col min="3603" max="3603" width="7" style="45" customWidth="1"/>
    <col min="3604" max="3606" width="0" style="45" hidden="1" customWidth="1"/>
    <col min="3607" max="3840" width="9" style="45"/>
    <col min="3841" max="3841" width="6.75" style="45" customWidth="1"/>
    <col min="3842" max="3842" width="25" style="45" bestFit="1" customWidth="1"/>
    <col min="3843" max="3843" width="8.125" style="45" customWidth="1"/>
    <col min="3844" max="3844" width="9.25" style="45" customWidth="1"/>
    <col min="3845" max="3845" width="13.75" style="45" customWidth="1"/>
    <col min="3846" max="3846" width="0" style="45" hidden="1" customWidth="1"/>
    <col min="3847" max="3847" width="7.25" style="45" customWidth="1"/>
    <col min="3848" max="3848" width="8.125" style="45" customWidth="1"/>
    <col min="3849" max="3849" width="6.875" style="45" customWidth="1"/>
    <col min="3850" max="3850" width="7.375" style="45" customWidth="1"/>
    <col min="3851" max="3853" width="12.375" style="45" bestFit="1" customWidth="1"/>
    <col min="3854" max="3854" width="10.125" style="45" customWidth="1"/>
    <col min="3855" max="3855" width="10.875" style="45" bestFit="1" customWidth="1"/>
    <col min="3856" max="3856" width="10.625" style="45" customWidth="1"/>
    <col min="3857" max="3858" width="9.375" style="45" bestFit="1" customWidth="1"/>
    <col min="3859" max="3859" width="7" style="45" customWidth="1"/>
    <col min="3860" max="3862" width="0" style="45" hidden="1" customWidth="1"/>
    <col min="3863" max="4096" width="9" style="45"/>
    <col min="4097" max="4097" width="6.75" style="45" customWidth="1"/>
    <col min="4098" max="4098" width="25" style="45" bestFit="1" customWidth="1"/>
    <col min="4099" max="4099" width="8.125" style="45" customWidth="1"/>
    <col min="4100" max="4100" width="9.25" style="45" customWidth="1"/>
    <col min="4101" max="4101" width="13.75" style="45" customWidth="1"/>
    <col min="4102" max="4102" width="0" style="45" hidden="1" customWidth="1"/>
    <col min="4103" max="4103" width="7.25" style="45" customWidth="1"/>
    <col min="4104" max="4104" width="8.125" style="45" customWidth="1"/>
    <col min="4105" max="4105" width="6.875" style="45" customWidth="1"/>
    <col min="4106" max="4106" width="7.375" style="45" customWidth="1"/>
    <col min="4107" max="4109" width="12.375" style="45" bestFit="1" customWidth="1"/>
    <col min="4110" max="4110" width="10.125" style="45" customWidth="1"/>
    <col min="4111" max="4111" width="10.875" style="45" bestFit="1" customWidth="1"/>
    <col min="4112" max="4112" width="10.625" style="45" customWidth="1"/>
    <col min="4113" max="4114" width="9.375" style="45" bestFit="1" customWidth="1"/>
    <col min="4115" max="4115" width="7" style="45" customWidth="1"/>
    <col min="4116" max="4118" width="0" style="45" hidden="1" customWidth="1"/>
    <col min="4119" max="4352" width="9" style="45"/>
    <col min="4353" max="4353" width="6.75" style="45" customWidth="1"/>
    <col min="4354" max="4354" width="25" style="45" bestFit="1" customWidth="1"/>
    <col min="4355" max="4355" width="8.125" style="45" customWidth="1"/>
    <col min="4356" max="4356" width="9.25" style="45" customWidth="1"/>
    <col min="4357" max="4357" width="13.75" style="45" customWidth="1"/>
    <col min="4358" max="4358" width="0" style="45" hidden="1" customWidth="1"/>
    <col min="4359" max="4359" width="7.25" style="45" customWidth="1"/>
    <col min="4360" max="4360" width="8.125" style="45" customWidth="1"/>
    <col min="4361" max="4361" width="6.875" style="45" customWidth="1"/>
    <col min="4362" max="4362" width="7.375" style="45" customWidth="1"/>
    <col min="4363" max="4365" width="12.375" style="45" bestFit="1" customWidth="1"/>
    <col min="4366" max="4366" width="10.125" style="45" customWidth="1"/>
    <col min="4367" max="4367" width="10.875" style="45" bestFit="1" customWidth="1"/>
    <col min="4368" max="4368" width="10.625" style="45" customWidth="1"/>
    <col min="4369" max="4370" width="9.375" style="45" bestFit="1" customWidth="1"/>
    <col min="4371" max="4371" width="7" style="45" customWidth="1"/>
    <col min="4372" max="4374" width="0" style="45" hidden="1" customWidth="1"/>
    <col min="4375" max="4608" width="9" style="45"/>
    <col min="4609" max="4609" width="6.75" style="45" customWidth="1"/>
    <col min="4610" max="4610" width="25" style="45" bestFit="1" customWidth="1"/>
    <col min="4611" max="4611" width="8.125" style="45" customWidth="1"/>
    <col min="4612" max="4612" width="9.25" style="45" customWidth="1"/>
    <col min="4613" max="4613" width="13.75" style="45" customWidth="1"/>
    <col min="4614" max="4614" width="0" style="45" hidden="1" customWidth="1"/>
    <col min="4615" max="4615" width="7.25" style="45" customWidth="1"/>
    <col min="4616" max="4616" width="8.125" style="45" customWidth="1"/>
    <col min="4617" max="4617" width="6.875" style="45" customWidth="1"/>
    <col min="4618" max="4618" width="7.375" style="45" customWidth="1"/>
    <col min="4619" max="4621" width="12.375" style="45" bestFit="1" customWidth="1"/>
    <col min="4622" max="4622" width="10.125" style="45" customWidth="1"/>
    <col min="4623" max="4623" width="10.875" style="45" bestFit="1" customWidth="1"/>
    <col min="4624" max="4624" width="10.625" style="45" customWidth="1"/>
    <col min="4625" max="4626" width="9.375" style="45" bestFit="1" customWidth="1"/>
    <col min="4627" max="4627" width="7" style="45" customWidth="1"/>
    <col min="4628" max="4630" width="0" style="45" hidden="1" customWidth="1"/>
    <col min="4631" max="4864" width="9" style="45"/>
    <col min="4865" max="4865" width="6.75" style="45" customWidth="1"/>
    <col min="4866" max="4866" width="25" style="45" bestFit="1" customWidth="1"/>
    <col min="4867" max="4867" width="8.125" style="45" customWidth="1"/>
    <col min="4868" max="4868" width="9.25" style="45" customWidth="1"/>
    <col min="4869" max="4869" width="13.75" style="45" customWidth="1"/>
    <col min="4870" max="4870" width="0" style="45" hidden="1" customWidth="1"/>
    <col min="4871" max="4871" width="7.25" style="45" customWidth="1"/>
    <col min="4872" max="4872" width="8.125" style="45" customWidth="1"/>
    <col min="4873" max="4873" width="6.875" style="45" customWidth="1"/>
    <col min="4874" max="4874" width="7.375" style="45" customWidth="1"/>
    <col min="4875" max="4877" width="12.375" style="45" bestFit="1" customWidth="1"/>
    <col min="4878" max="4878" width="10.125" style="45" customWidth="1"/>
    <col min="4879" max="4879" width="10.875" style="45" bestFit="1" customWidth="1"/>
    <col min="4880" max="4880" width="10.625" style="45" customWidth="1"/>
    <col min="4881" max="4882" width="9.375" style="45" bestFit="1" customWidth="1"/>
    <col min="4883" max="4883" width="7" style="45" customWidth="1"/>
    <col min="4884" max="4886" width="0" style="45" hidden="1" customWidth="1"/>
    <col min="4887" max="5120" width="9" style="45"/>
    <col min="5121" max="5121" width="6.75" style="45" customWidth="1"/>
    <col min="5122" max="5122" width="25" style="45" bestFit="1" customWidth="1"/>
    <col min="5123" max="5123" width="8.125" style="45" customWidth="1"/>
    <col min="5124" max="5124" width="9.25" style="45" customWidth="1"/>
    <col min="5125" max="5125" width="13.75" style="45" customWidth="1"/>
    <col min="5126" max="5126" width="0" style="45" hidden="1" customWidth="1"/>
    <col min="5127" max="5127" width="7.25" style="45" customWidth="1"/>
    <col min="5128" max="5128" width="8.125" style="45" customWidth="1"/>
    <col min="5129" max="5129" width="6.875" style="45" customWidth="1"/>
    <col min="5130" max="5130" width="7.375" style="45" customWidth="1"/>
    <col min="5131" max="5133" width="12.375" style="45" bestFit="1" customWidth="1"/>
    <col min="5134" max="5134" width="10.125" style="45" customWidth="1"/>
    <col min="5135" max="5135" width="10.875" style="45" bestFit="1" customWidth="1"/>
    <col min="5136" max="5136" width="10.625" style="45" customWidth="1"/>
    <col min="5137" max="5138" width="9.375" style="45" bestFit="1" customWidth="1"/>
    <col min="5139" max="5139" width="7" style="45" customWidth="1"/>
    <col min="5140" max="5142" width="0" style="45" hidden="1" customWidth="1"/>
    <col min="5143" max="5376" width="9" style="45"/>
    <col min="5377" max="5377" width="6.75" style="45" customWidth="1"/>
    <col min="5378" max="5378" width="25" style="45" bestFit="1" customWidth="1"/>
    <col min="5379" max="5379" width="8.125" style="45" customWidth="1"/>
    <col min="5380" max="5380" width="9.25" style="45" customWidth="1"/>
    <col min="5381" max="5381" width="13.75" style="45" customWidth="1"/>
    <col min="5382" max="5382" width="0" style="45" hidden="1" customWidth="1"/>
    <col min="5383" max="5383" width="7.25" style="45" customWidth="1"/>
    <col min="5384" max="5384" width="8.125" style="45" customWidth="1"/>
    <col min="5385" max="5385" width="6.875" style="45" customWidth="1"/>
    <col min="5386" max="5386" width="7.375" style="45" customWidth="1"/>
    <col min="5387" max="5389" width="12.375" style="45" bestFit="1" customWidth="1"/>
    <col min="5390" max="5390" width="10.125" style="45" customWidth="1"/>
    <col min="5391" max="5391" width="10.875" style="45" bestFit="1" customWidth="1"/>
    <col min="5392" max="5392" width="10.625" style="45" customWidth="1"/>
    <col min="5393" max="5394" width="9.375" style="45" bestFit="1" customWidth="1"/>
    <col min="5395" max="5395" width="7" style="45" customWidth="1"/>
    <col min="5396" max="5398" width="0" style="45" hidden="1" customWidth="1"/>
    <col min="5399" max="5632" width="9" style="45"/>
    <col min="5633" max="5633" width="6.75" style="45" customWidth="1"/>
    <col min="5634" max="5634" width="25" style="45" bestFit="1" customWidth="1"/>
    <col min="5635" max="5635" width="8.125" style="45" customWidth="1"/>
    <col min="5636" max="5636" width="9.25" style="45" customWidth="1"/>
    <col min="5637" max="5637" width="13.75" style="45" customWidth="1"/>
    <col min="5638" max="5638" width="0" style="45" hidden="1" customWidth="1"/>
    <col min="5639" max="5639" width="7.25" style="45" customWidth="1"/>
    <col min="5640" max="5640" width="8.125" style="45" customWidth="1"/>
    <col min="5641" max="5641" width="6.875" style="45" customWidth="1"/>
    <col min="5642" max="5642" width="7.375" style="45" customWidth="1"/>
    <col min="5643" max="5645" width="12.375" style="45" bestFit="1" customWidth="1"/>
    <col min="5646" max="5646" width="10.125" style="45" customWidth="1"/>
    <col min="5647" max="5647" width="10.875" style="45" bestFit="1" customWidth="1"/>
    <col min="5648" max="5648" width="10.625" style="45" customWidth="1"/>
    <col min="5649" max="5650" width="9.375" style="45" bestFit="1" customWidth="1"/>
    <col min="5651" max="5651" width="7" style="45" customWidth="1"/>
    <col min="5652" max="5654" width="0" style="45" hidden="1" customWidth="1"/>
    <col min="5655" max="5888" width="9" style="45"/>
    <col min="5889" max="5889" width="6.75" style="45" customWidth="1"/>
    <col min="5890" max="5890" width="25" style="45" bestFit="1" customWidth="1"/>
    <col min="5891" max="5891" width="8.125" style="45" customWidth="1"/>
    <col min="5892" max="5892" width="9.25" style="45" customWidth="1"/>
    <col min="5893" max="5893" width="13.75" style="45" customWidth="1"/>
    <col min="5894" max="5894" width="0" style="45" hidden="1" customWidth="1"/>
    <col min="5895" max="5895" width="7.25" style="45" customWidth="1"/>
    <col min="5896" max="5896" width="8.125" style="45" customWidth="1"/>
    <col min="5897" max="5897" width="6.875" style="45" customWidth="1"/>
    <col min="5898" max="5898" width="7.375" style="45" customWidth="1"/>
    <col min="5899" max="5901" width="12.375" style="45" bestFit="1" customWidth="1"/>
    <col min="5902" max="5902" width="10.125" style="45" customWidth="1"/>
    <col min="5903" max="5903" width="10.875" style="45" bestFit="1" customWidth="1"/>
    <col min="5904" max="5904" width="10.625" style="45" customWidth="1"/>
    <col min="5905" max="5906" width="9.375" style="45" bestFit="1" customWidth="1"/>
    <col min="5907" max="5907" width="7" style="45" customWidth="1"/>
    <col min="5908" max="5910" width="0" style="45" hidden="1" customWidth="1"/>
    <col min="5911" max="6144" width="9" style="45"/>
    <col min="6145" max="6145" width="6.75" style="45" customWidth="1"/>
    <col min="6146" max="6146" width="25" style="45" bestFit="1" customWidth="1"/>
    <col min="6147" max="6147" width="8.125" style="45" customWidth="1"/>
    <col min="6148" max="6148" width="9.25" style="45" customWidth="1"/>
    <col min="6149" max="6149" width="13.75" style="45" customWidth="1"/>
    <col min="6150" max="6150" width="0" style="45" hidden="1" customWidth="1"/>
    <col min="6151" max="6151" width="7.25" style="45" customWidth="1"/>
    <col min="6152" max="6152" width="8.125" style="45" customWidth="1"/>
    <col min="6153" max="6153" width="6.875" style="45" customWidth="1"/>
    <col min="6154" max="6154" width="7.375" style="45" customWidth="1"/>
    <col min="6155" max="6157" width="12.375" style="45" bestFit="1" customWidth="1"/>
    <col min="6158" max="6158" width="10.125" style="45" customWidth="1"/>
    <col min="6159" max="6159" width="10.875" style="45" bestFit="1" customWidth="1"/>
    <col min="6160" max="6160" width="10.625" style="45" customWidth="1"/>
    <col min="6161" max="6162" width="9.375" style="45" bestFit="1" customWidth="1"/>
    <col min="6163" max="6163" width="7" style="45" customWidth="1"/>
    <col min="6164" max="6166" width="0" style="45" hidden="1" customWidth="1"/>
    <col min="6167" max="6400" width="9" style="45"/>
    <col min="6401" max="6401" width="6.75" style="45" customWidth="1"/>
    <col min="6402" max="6402" width="25" style="45" bestFit="1" customWidth="1"/>
    <col min="6403" max="6403" width="8.125" style="45" customWidth="1"/>
    <col min="6404" max="6404" width="9.25" style="45" customWidth="1"/>
    <col min="6405" max="6405" width="13.75" style="45" customWidth="1"/>
    <col min="6406" max="6406" width="0" style="45" hidden="1" customWidth="1"/>
    <col min="6407" max="6407" width="7.25" style="45" customWidth="1"/>
    <col min="6408" max="6408" width="8.125" style="45" customWidth="1"/>
    <col min="6409" max="6409" width="6.875" style="45" customWidth="1"/>
    <col min="6410" max="6410" width="7.375" style="45" customWidth="1"/>
    <col min="6411" max="6413" width="12.375" style="45" bestFit="1" customWidth="1"/>
    <col min="6414" max="6414" width="10.125" style="45" customWidth="1"/>
    <col min="6415" max="6415" width="10.875" style="45" bestFit="1" customWidth="1"/>
    <col min="6416" max="6416" width="10.625" style="45" customWidth="1"/>
    <col min="6417" max="6418" width="9.375" style="45" bestFit="1" customWidth="1"/>
    <col min="6419" max="6419" width="7" style="45" customWidth="1"/>
    <col min="6420" max="6422" width="0" style="45" hidden="1" customWidth="1"/>
    <col min="6423" max="6656" width="9" style="45"/>
    <col min="6657" max="6657" width="6.75" style="45" customWidth="1"/>
    <col min="6658" max="6658" width="25" style="45" bestFit="1" customWidth="1"/>
    <col min="6659" max="6659" width="8.125" style="45" customWidth="1"/>
    <col min="6660" max="6660" width="9.25" style="45" customWidth="1"/>
    <col min="6661" max="6661" width="13.75" style="45" customWidth="1"/>
    <col min="6662" max="6662" width="0" style="45" hidden="1" customWidth="1"/>
    <col min="6663" max="6663" width="7.25" style="45" customWidth="1"/>
    <col min="6664" max="6664" width="8.125" style="45" customWidth="1"/>
    <col min="6665" max="6665" width="6.875" style="45" customWidth="1"/>
    <col min="6666" max="6666" width="7.375" style="45" customWidth="1"/>
    <col min="6667" max="6669" width="12.375" style="45" bestFit="1" customWidth="1"/>
    <col min="6670" max="6670" width="10.125" style="45" customWidth="1"/>
    <col min="6671" max="6671" width="10.875" style="45" bestFit="1" customWidth="1"/>
    <col min="6672" max="6672" width="10.625" style="45" customWidth="1"/>
    <col min="6673" max="6674" width="9.375" style="45" bestFit="1" customWidth="1"/>
    <col min="6675" max="6675" width="7" style="45" customWidth="1"/>
    <col min="6676" max="6678" width="0" style="45" hidden="1" customWidth="1"/>
    <col min="6679" max="6912" width="9" style="45"/>
    <col min="6913" max="6913" width="6.75" style="45" customWidth="1"/>
    <col min="6914" max="6914" width="25" style="45" bestFit="1" customWidth="1"/>
    <col min="6915" max="6915" width="8.125" style="45" customWidth="1"/>
    <col min="6916" max="6916" width="9.25" style="45" customWidth="1"/>
    <col min="6917" max="6917" width="13.75" style="45" customWidth="1"/>
    <col min="6918" max="6918" width="0" style="45" hidden="1" customWidth="1"/>
    <col min="6919" max="6919" width="7.25" style="45" customWidth="1"/>
    <col min="6920" max="6920" width="8.125" style="45" customWidth="1"/>
    <col min="6921" max="6921" width="6.875" style="45" customWidth="1"/>
    <col min="6922" max="6922" width="7.375" style="45" customWidth="1"/>
    <col min="6923" max="6925" width="12.375" style="45" bestFit="1" customWidth="1"/>
    <col min="6926" max="6926" width="10.125" style="45" customWidth="1"/>
    <col min="6927" max="6927" width="10.875" style="45" bestFit="1" customWidth="1"/>
    <col min="6928" max="6928" width="10.625" style="45" customWidth="1"/>
    <col min="6929" max="6930" width="9.375" style="45" bestFit="1" customWidth="1"/>
    <col min="6931" max="6931" width="7" style="45" customWidth="1"/>
    <col min="6932" max="6934" width="0" style="45" hidden="1" customWidth="1"/>
    <col min="6935" max="7168" width="9" style="45"/>
    <col min="7169" max="7169" width="6.75" style="45" customWidth="1"/>
    <col min="7170" max="7170" width="25" style="45" bestFit="1" customWidth="1"/>
    <col min="7171" max="7171" width="8.125" style="45" customWidth="1"/>
    <col min="7172" max="7172" width="9.25" style="45" customWidth="1"/>
    <col min="7173" max="7173" width="13.75" style="45" customWidth="1"/>
    <col min="7174" max="7174" width="0" style="45" hidden="1" customWidth="1"/>
    <col min="7175" max="7175" width="7.25" style="45" customWidth="1"/>
    <col min="7176" max="7176" width="8.125" style="45" customWidth="1"/>
    <col min="7177" max="7177" width="6.875" style="45" customWidth="1"/>
    <col min="7178" max="7178" width="7.375" style="45" customWidth="1"/>
    <col min="7179" max="7181" width="12.375" style="45" bestFit="1" customWidth="1"/>
    <col min="7182" max="7182" width="10.125" style="45" customWidth="1"/>
    <col min="7183" max="7183" width="10.875" style="45" bestFit="1" customWidth="1"/>
    <col min="7184" max="7184" width="10.625" style="45" customWidth="1"/>
    <col min="7185" max="7186" width="9.375" style="45" bestFit="1" customWidth="1"/>
    <col min="7187" max="7187" width="7" style="45" customWidth="1"/>
    <col min="7188" max="7190" width="0" style="45" hidden="1" customWidth="1"/>
    <col min="7191" max="7424" width="9" style="45"/>
    <col min="7425" max="7425" width="6.75" style="45" customWidth="1"/>
    <col min="7426" max="7426" width="25" style="45" bestFit="1" customWidth="1"/>
    <col min="7427" max="7427" width="8.125" style="45" customWidth="1"/>
    <col min="7428" max="7428" width="9.25" style="45" customWidth="1"/>
    <col min="7429" max="7429" width="13.75" style="45" customWidth="1"/>
    <col min="7430" max="7430" width="0" style="45" hidden="1" customWidth="1"/>
    <col min="7431" max="7431" width="7.25" style="45" customWidth="1"/>
    <col min="7432" max="7432" width="8.125" style="45" customWidth="1"/>
    <col min="7433" max="7433" width="6.875" style="45" customWidth="1"/>
    <col min="7434" max="7434" width="7.375" style="45" customWidth="1"/>
    <col min="7435" max="7437" width="12.375" style="45" bestFit="1" customWidth="1"/>
    <col min="7438" max="7438" width="10.125" style="45" customWidth="1"/>
    <col min="7439" max="7439" width="10.875" style="45" bestFit="1" customWidth="1"/>
    <col min="7440" max="7440" width="10.625" style="45" customWidth="1"/>
    <col min="7441" max="7442" width="9.375" style="45" bestFit="1" customWidth="1"/>
    <col min="7443" max="7443" width="7" style="45" customWidth="1"/>
    <col min="7444" max="7446" width="0" style="45" hidden="1" customWidth="1"/>
    <col min="7447" max="7680" width="9" style="45"/>
    <col min="7681" max="7681" width="6.75" style="45" customWidth="1"/>
    <col min="7682" max="7682" width="25" style="45" bestFit="1" customWidth="1"/>
    <col min="7683" max="7683" width="8.125" style="45" customWidth="1"/>
    <col min="7684" max="7684" width="9.25" style="45" customWidth="1"/>
    <col min="7685" max="7685" width="13.75" style="45" customWidth="1"/>
    <col min="7686" max="7686" width="0" style="45" hidden="1" customWidth="1"/>
    <col min="7687" max="7687" width="7.25" style="45" customWidth="1"/>
    <col min="7688" max="7688" width="8.125" style="45" customWidth="1"/>
    <col min="7689" max="7689" width="6.875" style="45" customWidth="1"/>
    <col min="7690" max="7690" width="7.375" style="45" customWidth="1"/>
    <col min="7691" max="7693" width="12.375" style="45" bestFit="1" customWidth="1"/>
    <col min="7694" max="7694" width="10.125" style="45" customWidth="1"/>
    <col min="7695" max="7695" width="10.875" style="45" bestFit="1" customWidth="1"/>
    <col min="7696" max="7696" width="10.625" style="45" customWidth="1"/>
    <col min="7697" max="7698" width="9.375" style="45" bestFit="1" customWidth="1"/>
    <col min="7699" max="7699" width="7" style="45" customWidth="1"/>
    <col min="7700" max="7702" width="0" style="45" hidden="1" customWidth="1"/>
    <col min="7703" max="7936" width="9" style="45"/>
    <col min="7937" max="7937" width="6.75" style="45" customWidth="1"/>
    <col min="7938" max="7938" width="25" style="45" bestFit="1" customWidth="1"/>
    <col min="7939" max="7939" width="8.125" style="45" customWidth="1"/>
    <col min="7940" max="7940" width="9.25" style="45" customWidth="1"/>
    <col min="7941" max="7941" width="13.75" style="45" customWidth="1"/>
    <col min="7942" max="7942" width="0" style="45" hidden="1" customWidth="1"/>
    <col min="7943" max="7943" width="7.25" style="45" customWidth="1"/>
    <col min="7944" max="7944" width="8.125" style="45" customWidth="1"/>
    <col min="7945" max="7945" width="6.875" style="45" customWidth="1"/>
    <col min="7946" max="7946" width="7.375" style="45" customWidth="1"/>
    <col min="7947" max="7949" width="12.375" style="45" bestFit="1" customWidth="1"/>
    <col min="7950" max="7950" width="10.125" style="45" customWidth="1"/>
    <col min="7951" max="7951" width="10.875" style="45" bestFit="1" customWidth="1"/>
    <col min="7952" max="7952" width="10.625" style="45" customWidth="1"/>
    <col min="7953" max="7954" width="9.375" style="45" bestFit="1" customWidth="1"/>
    <col min="7955" max="7955" width="7" style="45" customWidth="1"/>
    <col min="7956" max="7958" width="0" style="45" hidden="1" customWidth="1"/>
    <col min="7959" max="8192" width="9" style="45"/>
    <col min="8193" max="8193" width="6.75" style="45" customWidth="1"/>
    <col min="8194" max="8194" width="25" style="45" bestFit="1" customWidth="1"/>
    <col min="8195" max="8195" width="8.125" style="45" customWidth="1"/>
    <col min="8196" max="8196" width="9.25" style="45" customWidth="1"/>
    <col min="8197" max="8197" width="13.75" style="45" customWidth="1"/>
    <col min="8198" max="8198" width="0" style="45" hidden="1" customWidth="1"/>
    <col min="8199" max="8199" width="7.25" style="45" customWidth="1"/>
    <col min="8200" max="8200" width="8.125" style="45" customWidth="1"/>
    <col min="8201" max="8201" width="6.875" style="45" customWidth="1"/>
    <col min="8202" max="8202" width="7.375" style="45" customWidth="1"/>
    <col min="8203" max="8205" width="12.375" style="45" bestFit="1" customWidth="1"/>
    <col min="8206" max="8206" width="10.125" style="45" customWidth="1"/>
    <col min="8207" max="8207" width="10.875" style="45" bestFit="1" customWidth="1"/>
    <col min="8208" max="8208" width="10.625" style="45" customWidth="1"/>
    <col min="8209" max="8210" width="9.375" style="45" bestFit="1" customWidth="1"/>
    <col min="8211" max="8211" width="7" style="45" customWidth="1"/>
    <col min="8212" max="8214" width="0" style="45" hidden="1" customWidth="1"/>
    <col min="8215" max="8448" width="9" style="45"/>
    <col min="8449" max="8449" width="6.75" style="45" customWidth="1"/>
    <col min="8450" max="8450" width="25" style="45" bestFit="1" customWidth="1"/>
    <col min="8451" max="8451" width="8.125" style="45" customWidth="1"/>
    <col min="8452" max="8452" width="9.25" style="45" customWidth="1"/>
    <col min="8453" max="8453" width="13.75" style="45" customWidth="1"/>
    <col min="8454" max="8454" width="0" style="45" hidden="1" customWidth="1"/>
    <col min="8455" max="8455" width="7.25" style="45" customWidth="1"/>
    <col min="8456" max="8456" width="8.125" style="45" customWidth="1"/>
    <col min="8457" max="8457" width="6.875" style="45" customWidth="1"/>
    <col min="8458" max="8458" width="7.375" style="45" customWidth="1"/>
    <col min="8459" max="8461" width="12.375" style="45" bestFit="1" customWidth="1"/>
    <col min="8462" max="8462" width="10.125" style="45" customWidth="1"/>
    <col min="8463" max="8463" width="10.875" style="45" bestFit="1" customWidth="1"/>
    <col min="8464" max="8464" width="10.625" style="45" customWidth="1"/>
    <col min="8465" max="8466" width="9.375" style="45" bestFit="1" customWidth="1"/>
    <col min="8467" max="8467" width="7" style="45" customWidth="1"/>
    <col min="8468" max="8470" width="0" style="45" hidden="1" customWidth="1"/>
    <col min="8471" max="8704" width="9" style="45"/>
    <col min="8705" max="8705" width="6.75" style="45" customWidth="1"/>
    <col min="8706" max="8706" width="25" style="45" bestFit="1" customWidth="1"/>
    <col min="8707" max="8707" width="8.125" style="45" customWidth="1"/>
    <col min="8708" max="8708" width="9.25" style="45" customWidth="1"/>
    <col min="8709" max="8709" width="13.75" style="45" customWidth="1"/>
    <col min="8710" max="8710" width="0" style="45" hidden="1" customWidth="1"/>
    <col min="8711" max="8711" width="7.25" style="45" customWidth="1"/>
    <col min="8712" max="8712" width="8.125" style="45" customWidth="1"/>
    <col min="8713" max="8713" width="6.875" style="45" customWidth="1"/>
    <col min="8714" max="8714" width="7.375" style="45" customWidth="1"/>
    <col min="8715" max="8717" width="12.375" style="45" bestFit="1" customWidth="1"/>
    <col min="8718" max="8718" width="10.125" style="45" customWidth="1"/>
    <col min="8719" max="8719" width="10.875" style="45" bestFit="1" customWidth="1"/>
    <col min="8720" max="8720" width="10.625" style="45" customWidth="1"/>
    <col min="8721" max="8722" width="9.375" style="45" bestFit="1" customWidth="1"/>
    <col min="8723" max="8723" width="7" style="45" customWidth="1"/>
    <col min="8724" max="8726" width="0" style="45" hidden="1" customWidth="1"/>
    <col min="8727" max="8960" width="9" style="45"/>
    <col min="8961" max="8961" width="6.75" style="45" customWidth="1"/>
    <col min="8962" max="8962" width="25" style="45" bestFit="1" customWidth="1"/>
    <col min="8963" max="8963" width="8.125" style="45" customWidth="1"/>
    <col min="8964" max="8964" width="9.25" style="45" customWidth="1"/>
    <col min="8965" max="8965" width="13.75" style="45" customWidth="1"/>
    <col min="8966" max="8966" width="0" style="45" hidden="1" customWidth="1"/>
    <col min="8967" max="8967" width="7.25" style="45" customWidth="1"/>
    <col min="8968" max="8968" width="8.125" style="45" customWidth="1"/>
    <col min="8969" max="8969" width="6.875" style="45" customWidth="1"/>
    <col min="8970" max="8970" width="7.375" style="45" customWidth="1"/>
    <col min="8971" max="8973" width="12.375" style="45" bestFit="1" customWidth="1"/>
    <col min="8974" max="8974" width="10.125" style="45" customWidth="1"/>
    <col min="8975" max="8975" width="10.875" style="45" bestFit="1" customWidth="1"/>
    <col min="8976" max="8976" width="10.625" style="45" customWidth="1"/>
    <col min="8977" max="8978" width="9.375" style="45" bestFit="1" customWidth="1"/>
    <col min="8979" max="8979" width="7" style="45" customWidth="1"/>
    <col min="8980" max="8982" width="0" style="45" hidden="1" customWidth="1"/>
    <col min="8983" max="9216" width="9" style="45"/>
    <col min="9217" max="9217" width="6.75" style="45" customWidth="1"/>
    <col min="9218" max="9218" width="25" style="45" bestFit="1" customWidth="1"/>
    <col min="9219" max="9219" width="8.125" style="45" customWidth="1"/>
    <col min="9220" max="9220" width="9.25" style="45" customWidth="1"/>
    <col min="9221" max="9221" width="13.75" style="45" customWidth="1"/>
    <col min="9222" max="9222" width="0" style="45" hidden="1" customWidth="1"/>
    <col min="9223" max="9223" width="7.25" style="45" customWidth="1"/>
    <col min="9224" max="9224" width="8.125" style="45" customWidth="1"/>
    <col min="9225" max="9225" width="6.875" style="45" customWidth="1"/>
    <col min="9226" max="9226" width="7.375" style="45" customWidth="1"/>
    <col min="9227" max="9229" width="12.375" style="45" bestFit="1" customWidth="1"/>
    <col min="9230" max="9230" width="10.125" style="45" customWidth="1"/>
    <col min="9231" max="9231" width="10.875" style="45" bestFit="1" customWidth="1"/>
    <col min="9232" max="9232" width="10.625" style="45" customWidth="1"/>
    <col min="9233" max="9234" width="9.375" style="45" bestFit="1" customWidth="1"/>
    <col min="9235" max="9235" width="7" style="45" customWidth="1"/>
    <col min="9236" max="9238" width="0" style="45" hidden="1" customWidth="1"/>
    <col min="9239" max="9472" width="9" style="45"/>
    <col min="9473" max="9473" width="6.75" style="45" customWidth="1"/>
    <col min="9474" max="9474" width="25" style="45" bestFit="1" customWidth="1"/>
    <col min="9475" max="9475" width="8.125" style="45" customWidth="1"/>
    <col min="9476" max="9476" width="9.25" style="45" customWidth="1"/>
    <col min="9477" max="9477" width="13.75" style="45" customWidth="1"/>
    <col min="9478" max="9478" width="0" style="45" hidden="1" customWidth="1"/>
    <col min="9479" max="9479" width="7.25" style="45" customWidth="1"/>
    <col min="9480" max="9480" width="8.125" style="45" customWidth="1"/>
    <col min="9481" max="9481" width="6.875" style="45" customWidth="1"/>
    <col min="9482" max="9482" width="7.375" style="45" customWidth="1"/>
    <col min="9483" max="9485" width="12.375" style="45" bestFit="1" customWidth="1"/>
    <col min="9486" max="9486" width="10.125" style="45" customWidth="1"/>
    <col min="9487" max="9487" width="10.875" style="45" bestFit="1" customWidth="1"/>
    <col min="9488" max="9488" width="10.625" style="45" customWidth="1"/>
    <col min="9489" max="9490" width="9.375" style="45" bestFit="1" customWidth="1"/>
    <col min="9491" max="9491" width="7" style="45" customWidth="1"/>
    <col min="9492" max="9494" width="0" style="45" hidden="1" customWidth="1"/>
    <col min="9495" max="9728" width="9" style="45"/>
    <col min="9729" max="9729" width="6.75" style="45" customWidth="1"/>
    <col min="9730" max="9730" width="25" style="45" bestFit="1" customWidth="1"/>
    <col min="9731" max="9731" width="8.125" style="45" customWidth="1"/>
    <col min="9732" max="9732" width="9.25" style="45" customWidth="1"/>
    <col min="9733" max="9733" width="13.75" style="45" customWidth="1"/>
    <col min="9734" max="9734" width="0" style="45" hidden="1" customWidth="1"/>
    <col min="9735" max="9735" width="7.25" style="45" customWidth="1"/>
    <col min="9736" max="9736" width="8.125" style="45" customWidth="1"/>
    <col min="9737" max="9737" width="6.875" style="45" customWidth="1"/>
    <col min="9738" max="9738" width="7.375" style="45" customWidth="1"/>
    <col min="9739" max="9741" width="12.375" style="45" bestFit="1" customWidth="1"/>
    <col min="9742" max="9742" width="10.125" style="45" customWidth="1"/>
    <col min="9743" max="9743" width="10.875" style="45" bestFit="1" customWidth="1"/>
    <col min="9744" max="9744" width="10.625" style="45" customWidth="1"/>
    <col min="9745" max="9746" width="9.375" style="45" bestFit="1" customWidth="1"/>
    <col min="9747" max="9747" width="7" style="45" customWidth="1"/>
    <col min="9748" max="9750" width="0" style="45" hidden="1" customWidth="1"/>
    <col min="9751" max="9984" width="9" style="45"/>
    <col min="9985" max="9985" width="6.75" style="45" customWidth="1"/>
    <col min="9986" max="9986" width="25" style="45" bestFit="1" customWidth="1"/>
    <col min="9987" max="9987" width="8.125" style="45" customWidth="1"/>
    <col min="9988" max="9988" width="9.25" style="45" customWidth="1"/>
    <col min="9989" max="9989" width="13.75" style="45" customWidth="1"/>
    <col min="9990" max="9990" width="0" style="45" hidden="1" customWidth="1"/>
    <col min="9991" max="9991" width="7.25" style="45" customWidth="1"/>
    <col min="9992" max="9992" width="8.125" style="45" customWidth="1"/>
    <col min="9993" max="9993" width="6.875" style="45" customWidth="1"/>
    <col min="9994" max="9994" width="7.375" style="45" customWidth="1"/>
    <col min="9995" max="9997" width="12.375" style="45" bestFit="1" customWidth="1"/>
    <col min="9998" max="9998" width="10.125" style="45" customWidth="1"/>
    <col min="9999" max="9999" width="10.875" style="45" bestFit="1" customWidth="1"/>
    <col min="10000" max="10000" width="10.625" style="45" customWidth="1"/>
    <col min="10001" max="10002" width="9.375" style="45" bestFit="1" customWidth="1"/>
    <col min="10003" max="10003" width="7" style="45" customWidth="1"/>
    <col min="10004" max="10006" width="0" style="45" hidden="1" customWidth="1"/>
    <col min="10007" max="10240" width="9" style="45"/>
    <col min="10241" max="10241" width="6.75" style="45" customWidth="1"/>
    <col min="10242" max="10242" width="25" style="45" bestFit="1" customWidth="1"/>
    <col min="10243" max="10243" width="8.125" style="45" customWidth="1"/>
    <col min="10244" max="10244" width="9.25" style="45" customWidth="1"/>
    <col min="10245" max="10245" width="13.75" style="45" customWidth="1"/>
    <col min="10246" max="10246" width="0" style="45" hidden="1" customWidth="1"/>
    <col min="10247" max="10247" width="7.25" style="45" customWidth="1"/>
    <col min="10248" max="10248" width="8.125" style="45" customWidth="1"/>
    <col min="10249" max="10249" width="6.875" style="45" customWidth="1"/>
    <col min="10250" max="10250" width="7.375" style="45" customWidth="1"/>
    <col min="10251" max="10253" width="12.375" style="45" bestFit="1" customWidth="1"/>
    <col min="10254" max="10254" width="10.125" style="45" customWidth="1"/>
    <col min="10255" max="10255" width="10.875" style="45" bestFit="1" customWidth="1"/>
    <col min="10256" max="10256" width="10.625" style="45" customWidth="1"/>
    <col min="10257" max="10258" width="9.375" style="45" bestFit="1" customWidth="1"/>
    <col min="10259" max="10259" width="7" style="45" customWidth="1"/>
    <col min="10260" max="10262" width="0" style="45" hidden="1" customWidth="1"/>
    <col min="10263" max="10496" width="9" style="45"/>
    <col min="10497" max="10497" width="6.75" style="45" customWidth="1"/>
    <col min="10498" max="10498" width="25" style="45" bestFit="1" customWidth="1"/>
    <col min="10499" max="10499" width="8.125" style="45" customWidth="1"/>
    <col min="10500" max="10500" width="9.25" style="45" customWidth="1"/>
    <col min="10501" max="10501" width="13.75" style="45" customWidth="1"/>
    <col min="10502" max="10502" width="0" style="45" hidden="1" customWidth="1"/>
    <col min="10503" max="10503" width="7.25" style="45" customWidth="1"/>
    <col min="10504" max="10504" width="8.125" style="45" customWidth="1"/>
    <col min="10505" max="10505" width="6.875" style="45" customWidth="1"/>
    <col min="10506" max="10506" width="7.375" style="45" customWidth="1"/>
    <col min="10507" max="10509" width="12.375" style="45" bestFit="1" customWidth="1"/>
    <col min="10510" max="10510" width="10.125" style="45" customWidth="1"/>
    <col min="10511" max="10511" width="10.875" style="45" bestFit="1" customWidth="1"/>
    <col min="10512" max="10512" width="10.625" style="45" customWidth="1"/>
    <col min="10513" max="10514" width="9.375" style="45" bestFit="1" customWidth="1"/>
    <col min="10515" max="10515" width="7" style="45" customWidth="1"/>
    <col min="10516" max="10518" width="0" style="45" hidden="1" customWidth="1"/>
    <col min="10519" max="10752" width="9" style="45"/>
    <col min="10753" max="10753" width="6.75" style="45" customWidth="1"/>
    <col min="10754" max="10754" width="25" style="45" bestFit="1" customWidth="1"/>
    <col min="10755" max="10755" width="8.125" style="45" customWidth="1"/>
    <col min="10756" max="10756" width="9.25" style="45" customWidth="1"/>
    <col min="10757" max="10757" width="13.75" style="45" customWidth="1"/>
    <col min="10758" max="10758" width="0" style="45" hidden="1" customWidth="1"/>
    <col min="10759" max="10759" width="7.25" style="45" customWidth="1"/>
    <col min="10760" max="10760" width="8.125" style="45" customWidth="1"/>
    <col min="10761" max="10761" width="6.875" style="45" customWidth="1"/>
    <col min="10762" max="10762" width="7.375" style="45" customWidth="1"/>
    <col min="10763" max="10765" width="12.375" style="45" bestFit="1" customWidth="1"/>
    <col min="10766" max="10766" width="10.125" style="45" customWidth="1"/>
    <col min="10767" max="10767" width="10.875" style="45" bestFit="1" customWidth="1"/>
    <col min="10768" max="10768" width="10.625" style="45" customWidth="1"/>
    <col min="10769" max="10770" width="9.375" style="45" bestFit="1" customWidth="1"/>
    <col min="10771" max="10771" width="7" style="45" customWidth="1"/>
    <col min="10772" max="10774" width="0" style="45" hidden="1" customWidth="1"/>
    <col min="10775" max="11008" width="9" style="45"/>
    <col min="11009" max="11009" width="6.75" style="45" customWidth="1"/>
    <col min="11010" max="11010" width="25" style="45" bestFit="1" customWidth="1"/>
    <col min="11011" max="11011" width="8.125" style="45" customWidth="1"/>
    <col min="11012" max="11012" width="9.25" style="45" customWidth="1"/>
    <col min="11013" max="11013" width="13.75" style="45" customWidth="1"/>
    <col min="11014" max="11014" width="0" style="45" hidden="1" customWidth="1"/>
    <col min="11015" max="11015" width="7.25" style="45" customWidth="1"/>
    <col min="11016" max="11016" width="8.125" style="45" customWidth="1"/>
    <col min="11017" max="11017" width="6.875" style="45" customWidth="1"/>
    <col min="11018" max="11018" width="7.375" style="45" customWidth="1"/>
    <col min="11019" max="11021" width="12.375" style="45" bestFit="1" customWidth="1"/>
    <col min="11022" max="11022" width="10.125" style="45" customWidth="1"/>
    <col min="11023" max="11023" width="10.875" style="45" bestFit="1" customWidth="1"/>
    <col min="11024" max="11024" width="10.625" style="45" customWidth="1"/>
    <col min="11025" max="11026" width="9.375" style="45" bestFit="1" customWidth="1"/>
    <col min="11027" max="11027" width="7" style="45" customWidth="1"/>
    <col min="11028" max="11030" width="0" style="45" hidden="1" customWidth="1"/>
    <col min="11031" max="11264" width="9" style="45"/>
    <col min="11265" max="11265" width="6.75" style="45" customWidth="1"/>
    <col min="11266" max="11266" width="25" style="45" bestFit="1" customWidth="1"/>
    <col min="11267" max="11267" width="8.125" style="45" customWidth="1"/>
    <col min="11268" max="11268" width="9.25" style="45" customWidth="1"/>
    <col min="11269" max="11269" width="13.75" style="45" customWidth="1"/>
    <col min="11270" max="11270" width="0" style="45" hidden="1" customWidth="1"/>
    <col min="11271" max="11271" width="7.25" style="45" customWidth="1"/>
    <col min="11272" max="11272" width="8.125" style="45" customWidth="1"/>
    <col min="11273" max="11273" width="6.875" style="45" customWidth="1"/>
    <col min="11274" max="11274" width="7.375" style="45" customWidth="1"/>
    <col min="11275" max="11277" width="12.375" style="45" bestFit="1" customWidth="1"/>
    <col min="11278" max="11278" width="10.125" style="45" customWidth="1"/>
    <col min="11279" max="11279" width="10.875" style="45" bestFit="1" customWidth="1"/>
    <col min="11280" max="11280" width="10.625" style="45" customWidth="1"/>
    <col min="11281" max="11282" width="9.375" style="45" bestFit="1" customWidth="1"/>
    <col min="11283" max="11283" width="7" style="45" customWidth="1"/>
    <col min="11284" max="11286" width="0" style="45" hidden="1" customWidth="1"/>
    <col min="11287" max="11520" width="9" style="45"/>
    <col min="11521" max="11521" width="6.75" style="45" customWidth="1"/>
    <col min="11522" max="11522" width="25" style="45" bestFit="1" customWidth="1"/>
    <col min="11523" max="11523" width="8.125" style="45" customWidth="1"/>
    <col min="11524" max="11524" width="9.25" style="45" customWidth="1"/>
    <col min="11525" max="11525" width="13.75" style="45" customWidth="1"/>
    <col min="11526" max="11526" width="0" style="45" hidden="1" customWidth="1"/>
    <col min="11527" max="11527" width="7.25" style="45" customWidth="1"/>
    <col min="11528" max="11528" width="8.125" style="45" customWidth="1"/>
    <col min="11529" max="11529" width="6.875" style="45" customWidth="1"/>
    <col min="11530" max="11530" width="7.375" style="45" customWidth="1"/>
    <col min="11531" max="11533" width="12.375" style="45" bestFit="1" customWidth="1"/>
    <col min="11534" max="11534" width="10.125" style="45" customWidth="1"/>
    <col min="11535" max="11535" width="10.875" style="45" bestFit="1" customWidth="1"/>
    <col min="11536" max="11536" width="10.625" style="45" customWidth="1"/>
    <col min="11537" max="11538" width="9.375" style="45" bestFit="1" customWidth="1"/>
    <col min="11539" max="11539" width="7" style="45" customWidth="1"/>
    <col min="11540" max="11542" width="0" style="45" hidden="1" customWidth="1"/>
    <col min="11543" max="11776" width="9" style="45"/>
    <col min="11777" max="11777" width="6.75" style="45" customWidth="1"/>
    <col min="11778" max="11778" width="25" style="45" bestFit="1" customWidth="1"/>
    <col min="11779" max="11779" width="8.125" style="45" customWidth="1"/>
    <col min="11780" max="11780" width="9.25" style="45" customWidth="1"/>
    <col min="11781" max="11781" width="13.75" style="45" customWidth="1"/>
    <col min="11782" max="11782" width="0" style="45" hidden="1" customWidth="1"/>
    <col min="11783" max="11783" width="7.25" style="45" customWidth="1"/>
    <col min="11784" max="11784" width="8.125" style="45" customWidth="1"/>
    <col min="11785" max="11785" width="6.875" style="45" customWidth="1"/>
    <col min="11786" max="11786" width="7.375" style="45" customWidth="1"/>
    <col min="11787" max="11789" width="12.375" style="45" bestFit="1" customWidth="1"/>
    <col min="11790" max="11790" width="10.125" style="45" customWidth="1"/>
    <col min="11791" max="11791" width="10.875" style="45" bestFit="1" customWidth="1"/>
    <col min="11792" max="11792" width="10.625" style="45" customWidth="1"/>
    <col min="11793" max="11794" width="9.375" style="45" bestFit="1" customWidth="1"/>
    <col min="11795" max="11795" width="7" style="45" customWidth="1"/>
    <col min="11796" max="11798" width="0" style="45" hidden="1" customWidth="1"/>
    <col min="11799" max="12032" width="9" style="45"/>
    <col min="12033" max="12033" width="6.75" style="45" customWidth="1"/>
    <col min="12034" max="12034" width="25" style="45" bestFit="1" customWidth="1"/>
    <col min="12035" max="12035" width="8.125" style="45" customWidth="1"/>
    <col min="12036" max="12036" width="9.25" style="45" customWidth="1"/>
    <col min="12037" max="12037" width="13.75" style="45" customWidth="1"/>
    <col min="12038" max="12038" width="0" style="45" hidden="1" customWidth="1"/>
    <col min="12039" max="12039" width="7.25" style="45" customWidth="1"/>
    <col min="12040" max="12040" width="8.125" style="45" customWidth="1"/>
    <col min="12041" max="12041" width="6.875" style="45" customWidth="1"/>
    <col min="12042" max="12042" width="7.375" style="45" customWidth="1"/>
    <col min="12043" max="12045" width="12.375" style="45" bestFit="1" customWidth="1"/>
    <col min="12046" max="12046" width="10.125" style="45" customWidth="1"/>
    <col min="12047" max="12047" width="10.875" style="45" bestFit="1" customWidth="1"/>
    <col min="12048" max="12048" width="10.625" style="45" customWidth="1"/>
    <col min="12049" max="12050" width="9.375" style="45" bestFit="1" customWidth="1"/>
    <col min="12051" max="12051" width="7" style="45" customWidth="1"/>
    <col min="12052" max="12054" width="0" style="45" hidden="1" customWidth="1"/>
    <col min="12055" max="12288" width="9" style="45"/>
    <col min="12289" max="12289" width="6.75" style="45" customWidth="1"/>
    <col min="12290" max="12290" width="25" style="45" bestFit="1" customWidth="1"/>
    <col min="12291" max="12291" width="8.125" style="45" customWidth="1"/>
    <col min="12292" max="12292" width="9.25" style="45" customWidth="1"/>
    <col min="12293" max="12293" width="13.75" style="45" customWidth="1"/>
    <col min="12294" max="12294" width="0" style="45" hidden="1" customWidth="1"/>
    <col min="12295" max="12295" width="7.25" style="45" customWidth="1"/>
    <col min="12296" max="12296" width="8.125" style="45" customWidth="1"/>
    <col min="12297" max="12297" width="6.875" style="45" customWidth="1"/>
    <col min="12298" max="12298" width="7.375" style="45" customWidth="1"/>
    <col min="12299" max="12301" width="12.375" style="45" bestFit="1" customWidth="1"/>
    <col min="12302" max="12302" width="10.125" style="45" customWidth="1"/>
    <col min="12303" max="12303" width="10.875" style="45" bestFit="1" customWidth="1"/>
    <col min="12304" max="12304" width="10.625" style="45" customWidth="1"/>
    <col min="12305" max="12306" width="9.375" style="45" bestFit="1" customWidth="1"/>
    <col min="12307" max="12307" width="7" style="45" customWidth="1"/>
    <col min="12308" max="12310" width="0" style="45" hidden="1" customWidth="1"/>
    <col min="12311" max="12544" width="9" style="45"/>
    <col min="12545" max="12545" width="6.75" style="45" customWidth="1"/>
    <col min="12546" max="12546" width="25" style="45" bestFit="1" customWidth="1"/>
    <col min="12547" max="12547" width="8.125" style="45" customWidth="1"/>
    <col min="12548" max="12548" width="9.25" style="45" customWidth="1"/>
    <col min="12549" max="12549" width="13.75" style="45" customWidth="1"/>
    <col min="12550" max="12550" width="0" style="45" hidden="1" customWidth="1"/>
    <col min="12551" max="12551" width="7.25" style="45" customWidth="1"/>
    <col min="12552" max="12552" width="8.125" style="45" customWidth="1"/>
    <col min="12553" max="12553" width="6.875" style="45" customWidth="1"/>
    <col min="12554" max="12554" width="7.375" style="45" customWidth="1"/>
    <col min="12555" max="12557" width="12.375" style="45" bestFit="1" customWidth="1"/>
    <col min="12558" max="12558" width="10.125" style="45" customWidth="1"/>
    <col min="12559" max="12559" width="10.875" style="45" bestFit="1" customWidth="1"/>
    <col min="12560" max="12560" width="10.625" style="45" customWidth="1"/>
    <col min="12561" max="12562" width="9.375" style="45" bestFit="1" customWidth="1"/>
    <col min="12563" max="12563" width="7" style="45" customWidth="1"/>
    <col min="12564" max="12566" width="0" style="45" hidden="1" customWidth="1"/>
    <col min="12567" max="12800" width="9" style="45"/>
    <col min="12801" max="12801" width="6.75" style="45" customWidth="1"/>
    <col min="12802" max="12802" width="25" style="45" bestFit="1" customWidth="1"/>
    <col min="12803" max="12803" width="8.125" style="45" customWidth="1"/>
    <col min="12804" max="12804" width="9.25" style="45" customWidth="1"/>
    <col min="12805" max="12805" width="13.75" style="45" customWidth="1"/>
    <col min="12806" max="12806" width="0" style="45" hidden="1" customWidth="1"/>
    <col min="12807" max="12807" width="7.25" style="45" customWidth="1"/>
    <col min="12808" max="12808" width="8.125" style="45" customWidth="1"/>
    <col min="12809" max="12809" width="6.875" style="45" customWidth="1"/>
    <col min="12810" max="12810" width="7.375" style="45" customWidth="1"/>
    <col min="12811" max="12813" width="12.375" style="45" bestFit="1" customWidth="1"/>
    <col min="12814" max="12814" width="10.125" style="45" customWidth="1"/>
    <col min="12815" max="12815" width="10.875" style="45" bestFit="1" customWidth="1"/>
    <col min="12816" max="12816" width="10.625" style="45" customWidth="1"/>
    <col min="12817" max="12818" width="9.375" style="45" bestFit="1" customWidth="1"/>
    <col min="12819" max="12819" width="7" style="45" customWidth="1"/>
    <col min="12820" max="12822" width="0" style="45" hidden="1" customWidth="1"/>
    <col min="12823" max="13056" width="9" style="45"/>
    <col min="13057" max="13057" width="6.75" style="45" customWidth="1"/>
    <col min="13058" max="13058" width="25" style="45" bestFit="1" customWidth="1"/>
    <col min="13059" max="13059" width="8.125" style="45" customWidth="1"/>
    <col min="13060" max="13060" width="9.25" style="45" customWidth="1"/>
    <col min="13061" max="13061" width="13.75" style="45" customWidth="1"/>
    <col min="13062" max="13062" width="0" style="45" hidden="1" customWidth="1"/>
    <col min="13063" max="13063" width="7.25" style="45" customWidth="1"/>
    <col min="13064" max="13064" width="8.125" style="45" customWidth="1"/>
    <col min="13065" max="13065" width="6.875" style="45" customWidth="1"/>
    <col min="13066" max="13066" width="7.375" style="45" customWidth="1"/>
    <col min="13067" max="13069" width="12.375" style="45" bestFit="1" customWidth="1"/>
    <col min="13070" max="13070" width="10.125" style="45" customWidth="1"/>
    <col min="13071" max="13071" width="10.875" style="45" bestFit="1" customWidth="1"/>
    <col min="13072" max="13072" width="10.625" style="45" customWidth="1"/>
    <col min="13073" max="13074" width="9.375" style="45" bestFit="1" customWidth="1"/>
    <col min="13075" max="13075" width="7" style="45" customWidth="1"/>
    <col min="13076" max="13078" width="0" style="45" hidden="1" customWidth="1"/>
    <col min="13079" max="13312" width="9" style="45"/>
    <col min="13313" max="13313" width="6.75" style="45" customWidth="1"/>
    <col min="13314" max="13314" width="25" style="45" bestFit="1" customWidth="1"/>
    <col min="13315" max="13315" width="8.125" style="45" customWidth="1"/>
    <col min="13316" max="13316" width="9.25" style="45" customWidth="1"/>
    <col min="13317" max="13317" width="13.75" style="45" customWidth="1"/>
    <col min="13318" max="13318" width="0" style="45" hidden="1" customWidth="1"/>
    <col min="13319" max="13319" width="7.25" style="45" customWidth="1"/>
    <col min="13320" max="13320" width="8.125" style="45" customWidth="1"/>
    <col min="13321" max="13321" width="6.875" style="45" customWidth="1"/>
    <col min="13322" max="13322" width="7.375" style="45" customWidth="1"/>
    <col min="13323" max="13325" width="12.375" style="45" bestFit="1" customWidth="1"/>
    <col min="13326" max="13326" width="10.125" style="45" customWidth="1"/>
    <col min="13327" max="13327" width="10.875" style="45" bestFit="1" customWidth="1"/>
    <col min="13328" max="13328" width="10.625" style="45" customWidth="1"/>
    <col min="13329" max="13330" width="9.375" style="45" bestFit="1" customWidth="1"/>
    <col min="13331" max="13331" width="7" style="45" customWidth="1"/>
    <col min="13332" max="13334" width="0" style="45" hidden="1" customWidth="1"/>
    <col min="13335" max="13568" width="9" style="45"/>
    <col min="13569" max="13569" width="6.75" style="45" customWidth="1"/>
    <col min="13570" max="13570" width="25" style="45" bestFit="1" customWidth="1"/>
    <col min="13571" max="13571" width="8.125" style="45" customWidth="1"/>
    <col min="13572" max="13572" width="9.25" style="45" customWidth="1"/>
    <col min="13573" max="13573" width="13.75" style="45" customWidth="1"/>
    <col min="13574" max="13574" width="0" style="45" hidden="1" customWidth="1"/>
    <col min="13575" max="13575" width="7.25" style="45" customWidth="1"/>
    <col min="13576" max="13576" width="8.125" style="45" customWidth="1"/>
    <col min="13577" max="13577" width="6.875" style="45" customWidth="1"/>
    <col min="13578" max="13578" width="7.375" style="45" customWidth="1"/>
    <col min="13579" max="13581" width="12.375" style="45" bestFit="1" customWidth="1"/>
    <col min="13582" max="13582" width="10.125" style="45" customWidth="1"/>
    <col min="13583" max="13583" width="10.875" style="45" bestFit="1" customWidth="1"/>
    <col min="13584" max="13584" width="10.625" style="45" customWidth="1"/>
    <col min="13585" max="13586" width="9.375" style="45" bestFit="1" customWidth="1"/>
    <col min="13587" max="13587" width="7" style="45" customWidth="1"/>
    <col min="13588" max="13590" width="0" style="45" hidden="1" customWidth="1"/>
    <col min="13591" max="13824" width="9" style="45"/>
    <col min="13825" max="13825" width="6.75" style="45" customWidth="1"/>
    <col min="13826" max="13826" width="25" style="45" bestFit="1" customWidth="1"/>
    <col min="13827" max="13827" width="8.125" style="45" customWidth="1"/>
    <col min="13828" max="13828" width="9.25" style="45" customWidth="1"/>
    <col min="13829" max="13829" width="13.75" style="45" customWidth="1"/>
    <col min="13830" max="13830" width="0" style="45" hidden="1" customWidth="1"/>
    <col min="13831" max="13831" width="7.25" style="45" customWidth="1"/>
    <col min="13832" max="13832" width="8.125" style="45" customWidth="1"/>
    <col min="13833" max="13833" width="6.875" style="45" customWidth="1"/>
    <col min="13834" max="13834" width="7.375" style="45" customWidth="1"/>
    <col min="13835" max="13837" width="12.375" style="45" bestFit="1" customWidth="1"/>
    <col min="13838" max="13838" width="10.125" style="45" customWidth="1"/>
    <col min="13839" max="13839" width="10.875" style="45" bestFit="1" customWidth="1"/>
    <col min="13840" max="13840" width="10.625" style="45" customWidth="1"/>
    <col min="13841" max="13842" width="9.375" style="45" bestFit="1" customWidth="1"/>
    <col min="13843" max="13843" width="7" style="45" customWidth="1"/>
    <col min="13844" max="13846" width="0" style="45" hidden="1" customWidth="1"/>
    <col min="13847" max="14080" width="9" style="45"/>
    <col min="14081" max="14081" width="6.75" style="45" customWidth="1"/>
    <col min="14082" max="14082" width="25" style="45" bestFit="1" customWidth="1"/>
    <col min="14083" max="14083" width="8.125" style="45" customWidth="1"/>
    <col min="14084" max="14084" width="9.25" style="45" customWidth="1"/>
    <col min="14085" max="14085" width="13.75" style="45" customWidth="1"/>
    <col min="14086" max="14086" width="0" style="45" hidden="1" customWidth="1"/>
    <col min="14087" max="14087" width="7.25" style="45" customWidth="1"/>
    <col min="14088" max="14088" width="8.125" style="45" customWidth="1"/>
    <col min="14089" max="14089" width="6.875" style="45" customWidth="1"/>
    <col min="14090" max="14090" width="7.375" style="45" customWidth="1"/>
    <col min="14091" max="14093" width="12.375" style="45" bestFit="1" customWidth="1"/>
    <col min="14094" max="14094" width="10.125" style="45" customWidth="1"/>
    <col min="14095" max="14095" width="10.875" style="45" bestFit="1" customWidth="1"/>
    <col min="14096" max="14096" width="10.625" style="45" customWidth="1"/>
    <col min="14097" max="14098" width="9.375" style="45" bestFit="1" customWidth="1"/>
    <col min="14099" max="14099" width="7" style="45" customWidth="1"/>
    <col min="14100" max="14102" width="0" style="45" hidden="1" customWidth="1"/>
    <col min="14103" max="14336" width="9" style="45"/>
    <col min="14337" max="14337" width="6.75" style="45" customWidth="1"/>
    <col min="14338" max="14338" width="25" style="45" bestFit="1" customWidth="1"/>
    <col min="14339" max="14339" width="8.125" style="45" customWidth="1"/>
    <col min="14340" max="14340" width="9.25" style="45" customWidth="1"/>
    <col min="14341" max="14341" width="13.75" style="45" customWidth="1"/>
    <col min="14342" max="14342" width="0" style="45" hidden="1" customWidth="1"/>
    <col min="14343" max="14343" width="7.25" style="45" customWidth="1"/>
    <col min="14344" max="14344" width="8.125" style="45" customWidth="1"/>
    <col min="14345" max="14345" width="6.875" style="45" customWidth="1"/>
    <col min="14346" max="14346" width="7.375" style="45" customWidth="1"/>
    <col min="14347" max="14349" width="12.375" style="45" bestFit="1" customWidth="1"/>
    <col min="14350" max="14350" width="10.125" style="45" customWidth="1"/>
    <col min="14351" max="14351" width="10.875" style="45" bestFit="1" customWidth="1"/>
    <col min="14352" max="14352" width="10.625" style="45" customWidth="1"/>
    <col min="14353" max="14354" width="9.375" style="45" bestFit="1" customWidth="1"/>
    <col min="14355" max="14355" width="7" style="45" customWidth="1"/>
    <col min="14356" max="14358" width="0" style="45" hidden="1" customWidth="1"/>
    <col min="14359" max="14592" width="9" style="45"/>
    <col min="14593" max="14593" width="6.75" style="45" customWidth="1"/>
    <col min="14594" max="14594" width="25" style="45" bestFit="1" customWidth="1"/>
    <col min="14595" max="14595" width="8.125" style="45" customWidth="1"/>
    <col min="14596" max="14596" width="9.25" style="45" customWidth="1"/>
    <col min="14597" max="14597" width="13.75" style="45" customWidth="1"/>
    <col min="14598" max="14598" width="0" style="45" hidden="1" customWidth="1"/>
    <col min="14599" max="14599" width="7.25" style="45" customWidth="1"/>
    <col min="14600" max="14600" width="8.125" style="45" customWidth="1"/>
    <col min="14601" max="14601" width="6.875" style="45" customWidth="1"/>
    <col min="14602" max="14602" width="7.375" style="45" customWidth="1"/>
    <col min="14603" max="14605" width="12.375" style="45" bestFit="1" customWidth="1"/>
    <col min="14606" max="14606" width="10.125" style="45" customWidth="1"/>
    <col min="14607" max="14607" width="10.875" style="45" bestFit="1" customWidth="1"/>
    <col min="14608" max="14608" width="10.625" style="45" customWidth="1"/>
    <col min="14609" max="14610" width="9.375" style="45" bestFit="1" customWidth="1"/>
    <col min="14611" max="14611" width="7" style="45" customWidth="1"/>
    <col min="14612" max="14614" width="0" style="45" hidden="1" customWidth="1"/>
    <col min="14615" max="14848" width="9" style="45"/>
    <col min="14849" max="14849" width="6.75" style="45" customWidth="1"/>
    <col min="14850" max="14850" width="25" style="45" bestFit="1" customWidth="1"/>
    <col min="14851" max="14851" width="8.125" style="45" customWidth="1"/>
    <col min="14852" max="14852" width="9.25" style="45" customWidth="1"/>
    <col min="14853" max="14853" width="13.75" style="45" customWidth="1"/>
    <col min="14854" max="14854" width="0" style="45" hidden="1" customWidth="1"/>
    <col min="14855" max="14855" width="7.25" style="45" customWidth="1"/>
    <col min="14856" max="14856" width="8.125" style="45" customWidth="1"/>
    <col min="14857" max="14857" width="6.875" style="45" customWidth="1"/>
    <col min="14858" max="14858" width="7.375" style="45" customWidth="1"/>
    <col min="14859" max="14861" width="12.375" style="45" bestFit="1" customWidth="1"/>
    <col min="14862" max="14862" width="10.125" style="45" customWidth="1"/>
    <col min="14863" max="14863" width="10.875" style="45" bestFit="1" customWidth="1"/>
    <col min="14864" max="14864" width="10.625" style="45" customWidth="1"/>
    <col min="14865" max="14866" width="9.375" style="45" bestFit="1" customWidth="1"/>
    <col min="14867" max="14867" width="7" style="45" customWidth="1"/>
    <col min="14868" max="14870" width="0" style="45" hidden="1" customWidth="1"/>
    <col min="14871" max="15104" width="9" style="45"/>
    <col min="15105" max="15105" width="6.75" style="45" customWidth="1"/>
    <col min="15106" max="15106" width="25" style="45" bestFit="1" customWidth="1"/>
    <col min="15107" max="15107" width="8.125" style="45" customWidth="1"/>
    <col min="15108" max="15108" width="9.25" style="45" customWidth="1"/>
    <col min="15109" max="15109" width="13.75" style="45" customWidth="1"/>
    <col min="15110" max="15110" width="0" style="45" hidden="1" customWidth="1"/>
    <col min="15111" max="15111" width="7.25" style="45" customWidth="1"/>
    <col min="15112" max="15112" width="8.125" style="45" customWidth="1"/>
    <col min="15113" max="15113" width="6.875" style="45" customWidth="1"/>
    <col min="15114" max="15114" width="7.375" style="45" customWidth="1"/>
    <col min="15115" max="15117" width="12.375" style="45" bestFit="1" customWidth="1"/>
    <col min="15118" max="15118" width="10.125" style="45" customWidth="1"/>
    <col min="15119" max="15119" width="10.875" style="45" bestFit="1" customWidth="1"/>
    <col min="15120" max="15120" width="10.625" style="45" customWidth="1"/>
    <col min="15121" max="15122" width="9.375" style="45" bestFit="1" customWidth="1"/>
    <col min="15123" max="15123" width="7" style="45" customWidth="1"/>
    <col min="15124" max="15126" width="0" style="45" hidden="1" customWidth="1"/>
    <col min="15127" max="15360" width="9" style="45"/>
    <col min="15361" max="15361" width="6.75" style="45" customWidth="1"/>
    <col min="15362" max="15362" width="25" style="45" bestFit="1" customWidth="1"/>
    <col min="15363" max="15363" width="8.125" style="45" customWidth="1"/>
    <col min="15364" max="15364" width="9.25" style="45" customWidth="1"/>
    <col min="15365" max="15365" width="13.75" style="45" customWidth="1"/>
    <col min="15366" max="15366" width="0" style="45" hidden="1" customWidth="1"/>
    <col min="15367" max="15367" width="7.25" style="45" customWidth="1"/>
    <col min="15368" max="15368" width="8.125" style="45" customWidth="1"/>
    <col min="15369" max="15369" width="6.875" style="45" customWidth="1"/>
    <col min="15370" max="15370" width="7.375" style="45" customWidth="1"/>
    <col min="15371" max="15373" width="12.375" style="45" bestFit="1" customWidth="1"/>
    <col min="15374" max="15374" width="10.125" style="45" customWidth="1"/>
    <col min="15375" max="15375" width="10.875" style="45" bestFit="1" customWidth="1"/>
    <col min="15376" max="15376" width="10.625" style="45" customWidth="1"/>
    <col min="15377" max="15378" width="9.375" style="45" bestFit="1" customWidth="1"/>
    <col min="15379" max="15379" width="7" style="45" customWidth="1"/>
    <col min="15380" max="15382" width="0" style="45" hidden="1" customWidth="1"/>
    <col min="15383" max="15616" width="9" style="45"/>
    <col min="15617" max="15617" width="6.75" style="45" customWidth="1"/>
    <col min="15618" max="15618" width="25" style="45" bestFit="1" customWidth="1"/>
    <col min="15619" max="15619" width="8.125" style="45" customWidth="1"/>
    <col min="15620" max="15620" width="9.25" style="45" customWidth="1"/>
    <col min="15621" max="15621" width="13.75" style="45" customWidth="1"/>
    <col min="15622" max="15622" width="0" style="45" hidden="1" customWidth="1"/>
    <col min="15623" max="15623" width="7.25" style="45" customWidth="1"/>
    <col min="15624" max="15624" width="8.125" style="45" customWidth="1"/>
    <col min="15625" max="15625" width="6.875" style="45" customWidth="1"/>
    <col min="15626" max="15626" width="7.375" style="45" customWidth="1"/>
    <col min="15627" max="15629" width="12.375" style="45" bestFit="1" customWidth="1"/>
    <col min="15630" max="15630" width="10.125" style="45" customWidth="1"/>
    <col min="15631" max="15631" width="10.875" style="45" bestFit="1" customWidth="1"/>
    <col min="15632" max="15632" width="10.625" style="45" customWidth="1"/>
    <col min="15633" max="15634" width="9.375" style="45" bestFit="1" customWidth="1"/>
    <col min="15635" max="15635" width="7" style="45" customWidth="1"/>
    <col min="15636" max="15638" width="0" style="45" hidden="1" customWidth="1"/>
    <col min="15639" max="15872" width="9" style="45"/>
    <col min="15873" max="15873" width="6.75" style="45" customWidth="1"/>
    <col min="15874" max="15874" width="25" style="45" bestFit="1" customWidth="1"/>
    <col min="15875" max="15875" width="8.125" style="45" customWidth="1"/>
    <col min="15876" max="15876" width="9.25" style="45" customWidth="1"/>
    <col min="15877" max="15877" width="13.75" style="45" customWidth="1"/>
    <col min="15878" max="15878" width="0" style="45" hidden="1" customWidth="1"/>
    <col min="15879" max="15879" width="7.25" style="45" customWidth="1"/>
    <col min="15880" max="15880" width="8.125" style="45" customWidth="1"/>
    <col min="15881" max="15881" width="6.875" style="45" customWidth="1"/>
    <col min="15882" max="15882" width="7.375" style="45" customWidth="1"/>
    <col min="15883" max="15885" width="12.375" style="45" bestFit="1" customWidth="1"/>
    <col min="15886" max="15886" width="10.125" style="45" customWidth="1"/>
    <col min="15887" max="15887" width="10.875" style="45" bestFit="1" customWidth="1"/>
    <col min="15888" max="15888" width="10.625" style="45" customWidth="1"/>
    <col min="15889" max="15890" width="9.375" style="45" bestFit="1" customWidth="1"/>
    <col min="15891" max="15891" width="7" style="45" customWidth="1"/>
    <col min="15892" max="15894" width="0" style="45" hidden="1" customWidth="1"/>
    <col min="15895" max="16128" width="9" style="45"/>
    <col min="16129" max="16129" width="6.75" style="45" customWidth="1"/>
    <col min="16130" max="16130" width="25" style="45" bestFit="1" customWidth="1"/>
    <col min="16131" max="16131" width="8.125" style="45" customWidth="1"/>
    <col min="16132" max="16132" width="9.25" style="45" customWidth="1"/>
    <col min="16133" max="16133" width="13.75" style="45" customWidth="1"/>
    <col min="16134" max="16134" width="0" style="45" hidden="1" customWidth="1"/>
    <col min="16135" max="16135" width="7.25" style="45" customWidth="1"/>
    <col min="16136" max="16136" width="8.125" style="45" customWidth="1"/>
    <col min="16137" max="16137" width="6.875" style="45" customWidth="1"/>
    <col min="16138" max="16138" width="7.375" style="45" customWidth="1"/>
    <col min="16139" max="16141" width="12.375" style="45" bestFit="1" customWidth="1"/>
    <col min="16142" max="16142" width="10.125" style="45" customWidth="1"/>
    <col min="16143" max="16143" width="10.875" style="45" bestFit="1" customWidth="1"/>
    <col min="16144" max="16144" width="10.625" style="45" customWidth="1"/>
    <col min="16145" max="16146" width="9.375" style="45" bestFit="1" customWidth="1"/>
    <col min="16147" max="16147" width="7" style="45" customWidth="1"/>
    <col min="16148" max="16150" width="0" style="45" hidden="1" customWidth="1"/>
    <col min="16151" max="16384" width="9" style="45"/>
  </cols>
  <sheetData>
    <row r="1" spans="1:22" ht="33.75">
      <c r="A1" s="1386" t="s">
        <v>643</v>
      </c>
      <c r="B1" s="1386"/>
      <c r="C1" s="1386"/>
      <c r="D1" s="1386"/>
      <c r="E1" s="1386"/>
      <c r="F1" s="1386"/>
      <c r="G1" s="1386"/>
      <c r="H1" s="1386"/>
      <c r="I1" s="1386"/>
      <c r="J1" s="1386"/>
      <c r="K1" s="1386"/>
      <c r="L1" s="1386"/>
      <c r="M1" s="1386"/>
      <c r="N1" s="1386"/>
      <c r="O1" s="1386"/>
      <c r="P1" s="1386"/>
      <c r="Q1" s="1386"/>
      <c r="R1" s="1386"/>
      <c r="S1" s="1386"/>
    </row>
    <row r="2" spans="1:22" ht="15.75" customHeight="1" thickBot="1">
      <c r="A2" s="354"/>
      <c r="J2" s="262"/>
      <c r="K2" s="238"/>
      <c r="L2" s="238"/>
      <c r="M2" s="238"/>
      <c r="N2" s="238"/>
      <c r="O2" s="238"/>
      <c r="P2" s="238"/>
      <c r="Q2" s="238"/>
      <c r="R2" s="238"/>
    </row>
    <row r="3" spans="1:22" s="75" customFormat="1" ht="27" customHeight="1">
      <c r="A3" s="1393" t="s">
        <v>23</v>
      </c>
      <c r="B3" s="1395" t="s">
        <v>24</v>
      </c>
      <c r="C3" s="1395"/>
      <c r="D3" s="1395"/>
      <c r="E3" s="1395"/>
      <c r="F3" s="1396" t="s">
        <v>187</v>
      </c>
      <c r="G3" s="1398" t="s">
        <v>198</v>
      </c>
      <c r="H3" s="1400" t="s">
        <v>279</v>
      </c>
      <c r="I3" s="1402" t="s">
        <v>29</v>
      </c>
      <c r="J3" s="1404" t="s">
        <v>160</v>
      </c>
      <c r="K3" s="1405"/>
      <c r="L3" s="1405"/>
      <c r="M3" s="1406"/>
      <c r="N3" s="1387" t="s">
        <v>274</v>
      </c>
      <c r="O3" s="1387"/>
      <c r="P3" s="1387"/>
      <c r="Q3" s="1387"/>
      <c r="R3" s="1387"/>
      <c r="S3" s="1388" t="s">
        <v>85</v>
      </c>
    </row>
    <row r="4" spans="1:22" s="75" customFormat="1" ht="27" customHeight="1" thickBot="1">
      <c r="A4" s="1394"/>
      <c r="B4" s="653" t="s">
        <v>30</v>
      </c>
      <c r="C4" s="653" t="s">
        <v>161</v>
      </c>
      <c r="D4" s="653" t="s">
        <v>33</v>
      </c>
      <c r="E4" s="653" t="s">
        <v>34</v>
      </c>
      <c r="F4" s="1397"/>
      <c r="G4" s="1399"/>
      <c r="H4" s="1401"/>
      <c r="I4" s="1403"/>
      <c r="J4" s="356" t="s">
        <v>202</v>
      </c>
      <c r="K4" s="1112" t="s">
        <v>457</v>
      </c>
      <c r="L4" s="1111" t="s">
        <v>458</v>
      </c>
      <c r="M4" s="357" t="s">
        <v>571</v>
      </c>
      <c r="N4" s="617" t="s">
        <v>35</v>
      </c>
      <c r="O4" s="671" t="s">
        <v>275</v>
      </c>
      <c r="P4" s="671" t="s">
        <v>276</v>
      </c>
      <c r="Q4" s="671" t="s">
        <v>277</v>
      </c>
      <c r="R4" s="671" t="s">
        <v>278</v>
      </c>
      <c r="S4" s="1389"/>
    </row>
    <row r="5" spans="1:22" s="218" customFormat="1" ht="23.25" customHeight="1" thickTop="1">
      <c r="A5" s="358" t="s">
        <v>35</v>
      </c>
      <c r="B5" s="1390"/>
      <c r="C5" s="1391"/>
      <c r="D5" s="1392"/>
      <c r="E5" s="359"/>
      <c r="F5" s="359"/>
      <c r="G5" s="236">
        <f t="shared" ref="G5:R5" si="0">SUM(G6:G15)</f>
        <v>70</v>
      </c>
      <c r="H5" s="236">
        <f t="shared" si="0"/>
        <v>20</v>
      </c>
      <c r="I5" s="569">
        <f t="shared" si="0"/>
        <v>20</v>
      </c>
      <c r="J5" s="360">
        <f t="shared" si="0"/>
        <v>1000</v>
      </c>
      <c r="K5" s="361">
        <f t="shared" si="0"/>
        <v>300</v>
      </c>
      <c r="L5" s="361">
        <f t="shared" si="0"/>
        <v>700</v>
      </c>
      <c r="M5" s="362">
        <f t="shared" si="0"/>
        <v>1000</v>
      </c>
      <c r="N5" s="618">
        <f t="shared" si="0"/>
        <v>1000</v>
      </c>
      <c r="O5" s="361">
        <f t="shared" si="0"/>
        <v>400</v>
      </c>
      <c r="P5" s="361">
        <f t="shared" si="0"/>
        <v>160</v>
      </c>
      <c r="Q5" s="361">
        <f t="shared" si="0"/>
        <v>240</v>
      </c>
      <c r="R5" s="619">
        <f t="shared" si="0"/>
        <v>200</v>
      </c>
      <c r="S5" s="363"/>
    </row>
    <row r="6" spans="1:22" s="218" customFormat="1" ht="23.25" customHeight="1">
      <c r="A6" s="785" t="s">
        <v>324</v>
      </c>
      <c r="B6" s="838" t="s">
        <v>476</v>
      </c>
      <c r="C6" s="786" t="s">
        <v>479</v>
      </c>
      <c r="D6" s="786" t="s">
        <v>480</v>
      </c>
      <c r="E6" s="838" t="s">
        <v>478</v>
      </c>
      <c r="F6" s="838">
        <v>52</v>
      </c>
      <c r="G6" s="839">
        <v>70</v>
      </c>
      <c r="H6" s="839">
        <v>20</v>
      </c>
      <c r="I6" s="956">
        <v>20</v>
      </c>
      <c r="J6" s="840">
        <f>I6*50</f>
        <v>1000</v>
      </c>
      <c r="K6" s="841">
        <f>J6*0.3</f>
        <v>300</v>
      </c>
      <c r="L6" s="841">
        <f>J6*0.7</f>
        <v>700</v>
      </c>
      <c r="M6" s="1134">
        <f>SUM(K6:L6)</f>
        <v>1000</v>
      </c>
      <c r="N6" s="955">
        <f>J6</f>
        <v>1000</v>
      </c>
      <c r="O6" s="967">
        <f>N6*0.4</f>
        <v>400</v>
      </c>
      <c r="P6" s="967">
        <f>N6*0.16</f>
        <v>160</v>
      </c>
      <c r="Q6" s="967">
        <f>N6*0.24</f>
        <v>240</v>
      </c>
      <c r="R6" s="968">
        <f>N6*0.2</f>
        <v>200</v>
      </c>
      <c r="S6" s="843"/>
      <c r="T6" s="367">
        <v>8</v>
      </c>
      <c r="U6" s="218">
        <f>H6*0.2</f>
        <v>4</v>
      </c>
      <c r="V6" s="218">
        <v>8</v>
      </c>
    </row>
    <row r="7" spans="1:22" s="218" customFormat="1" ht="23.25" customHeight="1">
      <c r="A7" s="536"/>
      <c r="B7" s="92"/>
      <c r="C7" s="364"/>
      <c r="D7" s="364"/>
      <c r="E7" s="92"/>
      <c r="F7" s="92">
        <v>59</v>
      </c>
      <c r="G7" s="365"/>
      <c r="H7" s="365"/>
      <c r="I7" s="957"/>
      <c r="J7" s="366">
        <f t="shared" ref="J7:J15" si="1">I7*50</f>
        <v>0</v>
      </c>
      <c r="K7" s="215">
        <f t="shared" ref="K7:K15" si="2">J7*0.3</f>
        <v>0</v>
      </c>
      <c r="L7" s="215">
        <f t="shared" ref="L7:L15" si="3">J7*0.7</f>
        <v>0</v>
      </c>
      <c r="M7" s="1134">
        <f t="shared" ref="M7:M15" si="4">SUM(K7:L7)</f>
        <v>0</v>
      </c>
      <c r="N7" s="620">
        <f t="shared" ref="N7:N15" si="5">J7</f>
        <v>0</v>
      </c>
      <c r="O7" s="969">
        <f t="shared" ref="O7:O15" si="6">N7*0.4</f>
        <v>0</v>
      </c>
      <c r="P7" s="969">
        <f t="shared" ref="P7:P15" si="7">N7*0.16</f>
        <v>0</v>
      </c>
      <c r="Q7" s="969">
        <f t="shared" ref="Q7:Q15" si="8">N7*0.24</f>
        <v>0</v>
      </c>
      <c r="R7" s="970">
        <f t="shared" ref="R7:R15" si="9">N7*0.2</f>
        <v>0</v>
      </c>
      <c r="S7" s="363"/>
      <c r="T7" s="367">
        <v>9</v>
      </c>
      <c r="U7" s="218">
        <f t="shared" ref="U7:U15" si="10">H7*0.2</f>
        <v>0</v>
      </c>
      <c r="V7" s="218">
        <v>10</v>
      </c>
    </row>
    <row r="8" spans="1:22" s="218" customFormat="1" ht="23.25" customHeight="1">
      <c r="A8" s="85"/>
      <c r="B8" s="87"/>
      <c r="C8" s="86"/>
      <c r="D8" s="86"/>
      <c r="E8" s="87"/>
      <c r="F8" s="87">
        <v>71</v>
      </c>
      <c r="G8" s="368"/>
      <c r="H8" s="368"/>
      <c r="I8" s="958"/>
      <c r="J8" s="366">
        <f t="shared" si="1"/>
        <v>0</v>
      </c>
      <c r="K8" s="215">
        <f t="shared" si="2"/>
        <v>0</v>
      </c>
      <c r="L8" s="215">
        <f t="shared" si="3"/>
        <v>0</v>
      </c>
      <c r="M8" s="1134">
        <f t="shared" si="4"/>
        <v>0</v>
      </c>
      <c r="N8" s="620">
        <f t="shared" si="5"/>
        <v>0</v>
      </c>
      <c r="O8" s="969">
        <f t="shared" si="6"/>
        <v>0</v>
      </c>
      <c r="P8" s="969">
        <f t="shared" si="7"/>
        <v>0</v>
      </c>
      <c r="Q8" s="969">
        <f t="shared" si="8"/>
        <v>0</v>
      </c>
      <c r="R8" s="970">
        <f t="shared" si="9"/>
        <v>0</v>
      </c>
      <c r="S8" s="369"/>
      <c r="T8" s="367">
        <v>12</v>
      </c>
      <c r="U8" s="218">
        <f t="shared" si="10"/>
        <v>0</v>
      </c>
      <c r="V8" s="218">
        <v>12</v>
      </c>
    </row>
    <row r="9" spans="1:22" s="218" customFormat="1" ht="23.25" customHeight="1">
      <c r="A9" s="621"/>
      <c r="B9" s="370"/>
      <c r="C9" s="371"/>
      <c r="D9" s="371"/>
      <c r="E9" s="370"/>
      <c r="F9" s="370">
        <v>89</v>
      </c>
      <c r="G9" s="372"/>
      <c r="H9" s="372"/>
      <c r="I9" s="959"/>
      <c r="J9" s="366">
        <f t="shared" si="1"/>
        <v>0</v>
      </c>
      <c r="K9" s="215">
        <f t="shared" si="2"/>
        <v>0</v>
      </c>
      <c r="L9" s="215">
        <f t="shared" si="3"/>
        <v>0</v>
      </c>
      <c r="M9" s="1134">
        <f t="shared" si="4"/>
        <v>0</v>
      </c>
      <c r="N9" s="620">
        <f t="shared" si="5"/>
        <v>0</v>
      </c>
      <c r="O9" s="969">
        <f t="shared" si="6"/>
        <v>0</v>
      </c>
      <c r="P9" s="969">
        <f t="shared" si="7"/>
        <v>0</v>
      </c>
      <c r="Q9" s="969">
        <f t="shared" si="8"/>
        <v>0</v>
      </c>
      <c r="R9" s="970">
        <f t="shared" si="9"/>
        <v>0</v>
      </c>
      <c r="S9" s="369"/>
      <c r="T9" s="367">
        <v>9</v>
      </c>
      <c r="U9" s="218">
        <f t="shared" si="10"/>
        <v>0</v>
      </c>
      <c r="V9" s="218">
        <v>9</v>
      </c>
    </row>
    <row r="10" spans="1:22" s="218" customFormat="1" ht="23.25" customHeight="1">
      <c r="A10" s="622"/>
      <c r="B10" s="623"/>
      <c r="C10" s="624"/>
      <c r="D10" s="624"/>
      <c r="E10" s="623"/>
      <c r="F10" s="623">
        <v>83</v>
      </c>
      <c r="G10" s="960"/>
      <c r="H10" s="960"/>
      <c r="I10" s="961"/>
      <c r="J10" s="366">
        <f t="shared" si="1"/>
        <v>0</v>
      </c>
      <c r="K10" s="215">
        <f t="shared" si="2"/>
        <v>0</v>
      </c>
      <c r="L10" s="215">
        <f t="shared" si="3"/>
        <v>0</v>
      </c>
      <c r="M10" s="1134">
        <f t="shared" si="4"/>
        <v>0</v>
      </c>
      <c r="N10" s="620">
        <f t="shared" si="5"/>
        <v>0</v>
      </c>
      <c r="O10" s="969">
        <f t="shared" si="6"/>
        <v>0</v>
      </c>
      <c r="P10" s="969">
        <f t="shared" si="7"/>
        <v>0</v>
      </c>
      <c r="Q10" s="969">
        <f t="shared" si="8"/>
        <v>0</v>
      </c>
      <c r="R10" s="970">
        <f t="shared" si="9"/>
        <v>0</v>
      </c>
      <c r="S10" s="369"/>
      <c r="T10" s="367">
        <v>9</v>
      </c>
      <c r="U10" s="218">
        <f t="shared" si="10"/>
        <v>0</v>
      </c>
      <c r="V10" s="218">
        <v>9</v>
      </c>
    </row>
    <row r="11" spans="1:22" s="218" customFormat="1" ht="23.25" customHeight="1">
      <c r="A11" s="536"/>
      <c r="B11" s="92"/>
      <c r="C11" s="364"/>
      <c r="D11" s="364"/>
      <c r="E11" s="92"/>
      <c r="F11" s="92">
        <v>116</v>
      </c>
      <c r="G11" s="365"/>
      <c r="H11" s="365"/>
      <c r="I11" s="957"/>
      <c r="J11" s="366">
        <f t="shared" si="1"/>
        <v>0</v>
      </c>
      <c r="K11" s="215">
        <f t="shared" si="2"/>
        <v>0</v>
      </c>
      <c r="L11" s="215">
        <f t="shared" si="3"/>
        <v>0</v>
      </c>
      <c r="M11" s="1134">
        <f t="shared" si="4"/>
        <v>0</v>
      </c>
      <c r="N11" s="620">
        <f t="shared" si="5"/>
        <v>0</v>
      </c>
      <c r="O11" s="969">
        <f t="shared" si="6"/>
        <v>0</v>
      </c>
      <c r="P11" s="969">
        <f t="shared" si="7"/>
        <v>0</v>
      </c>
      <c r="Q11" s="969">
        <f t="shared" si="8"/>
        <v>0</v>
      </c>
      <c r="R11" s="970">
        <f t="shared" si="9"/>
        <v>0</v>
      </c>
      <c r="S11" s="363"/>
      <c r="T11" s="367">
        <v>14</v>
      </c>
      <c r="U11" s="218">
        <f t="shared" si="10"/>
        <v>0</v>
      </c>
      <c r="V11" s="218">
        <v>14</v>
      </c>
    </row>
    <row r="12" spans="1:22" s="218" customFormat="1" ht="23.25" customHeight="1">
      <c r="A12" s="625"/>
      <c r="B12" s="626"/>
      <c r="C12" s="627"/>
      <c r="D12" s="627"/>
      <c r="E12" s="626"/>
      <c r="F12" s="626">
        <v>154</v>
      </c>
      <c r="G12" s="962"/>
      <c r="H12" s="962"/>
      <c r="I12" s="963"/>
      <c r="J12" s="366">
        <f t="shared" si="1"/>
        <v>0</v>
      </c>
      <c r="K12" s="215">
        <f t="shared" si="2"/>
        <v>0</v>
      </c>
      <c r="L12" s="215">
        <f t="shared" si="3"/>
        <v>0</v>
      </c>
      <c r="M12" s="1134">
        <f t="shared" si="4"/>
        <v>0</v>
      </c>
      <c r="N12" s="620">
        <f t="shared" si="5"/>
        <v>0</v>
      </c>
      <c r="O12" s="969">
        <f t="shared" si="6"/>
        <v>0</v>
      </c>
      <c r="P12" s="969">
        <f t="shared" si="7"/>
        <v>0</v>
      </c>
      <c r="Q12" s="969">
        <f t="shared" si="8"/>
        <v>0</v>
      </c>
      <c r="R12" s="970">
        <f t="shared" si="9"/>
        <v>0</v>
      </c>
      <c r="S12" s="369"/>
      <c r="T12" s="367">
        <v>22</v>
      </c>
      <c r="U12" s="218">
        <f t="shared" si="10"/>
        <v>0</v>
      </c>
      <c r="V12" s="218">
        <v>22</v>
      </c>
    </row>
    <row r="13" spans="1:22" s="377" customFormat="1" ht="23.25" customHeight="1">
      <c r="A13" s="85"/>
      <c r="B13" s="87"/>
      <c r="C13" s="86"/>
      <c r="D13" s="86"/>
      <c r="E13" s="87"/>
      <c r="F13" s="87">
        <v>76</v>
      </c>
      <c r="G13" s="368"/>
      <c r="H13" s="368"/>
      <c r="I13" s="958"/>
      <c r="J13" s="366">
        <f t="shared" si="1"/>
        <v>0</v>
      </c>
      <c r="K13" s="215">
        <f t="shared" si="2"/>
        <v>0</v>
      </c>
      <c r="L13" s="215">
        <f t="shared" si="3"/>
        <v>0</v>
      </c>
      <c r="M13" s="1134">
        <f t="shared" si="4"/>
        <v>0</v>
      </c>
      <c r="N13" s="620">
        <f t="shared" si="5"/>
        <v>0</v>
      </c>
      <c r="O13" s="969">
        <f t="shared" si="6"/>
        <v>0</v>
      </c>
      <c r="P13" s="969">
        <f t="shared" si="7"/>
        <v>0</v>
      </c>
      <c r="Q13" s="969">
        <f t="shared" si="8"/>
        <v>0</v>
      </c>
      <c r="R13" s="970">
        <f t="shared" si="9"/>
        <v>0</v>
      </c>
      <c r="S13" s="369"/>
      <c r="T13" s="589">
        <v>7</v>
      </c>
      <c r="U13" s="218">
        <f t="shared" si="10"/>
        <v>0</v>
      </c>
      <c r="V13" s="377">
        <v>7</v>
      </c>
    </row>
    <row r="14" spans="1:22" s="377" customFormat="1" ht="23.25" customHeight="1">
      <c r="A14" s="628"/>
      <c r="B14" s="437"/>
      <c r="C14" s="439"/>
      <c r="D14" s="439"/>
      <c r="E14" s="437"/>
      <c r="F14" s="437"/>
      <c r="G14" s="837"/>
      <c r="H14" s="837"/>
      <c r="I14" s="964"/>
      <c r="J14" s="366">
        <f t="shared" si="1"/>
        <v>0</v>
      </c>
      <c r="K14" s="215">
        <f t="shared" si="2"/>
        <v>0</v>
      </c>
      <c r="L14" s="215">
        <f t="shared" si="3"/>
        <v>0</v>
      </c>
      <c r="M14" s="1134">
        <f t="shared" si="4"/>
        <v>0</v>
      </c>
      <c r="N14" s="620">
        <f t="shared" si="5"/>
        <v>0</v>
      </c>
      <c r="O14" s="969">
        <f t="shared" si="6"/>
        <v>0</v>
      </c>
      <c r="P14" s="969">
        <f t="shared" si="7"/>
        <v>0</v>
      </c>
      <c r="Q14" s="969">
        <f t="shared" si="8"/>
        <v>0</v>
      </c>
      <c r="R14" s="970">
        <f t="shared" si="9"/>
        <v>0</v>
      </c>
      <c r="S14" s="629"/>
      <c r="T14" s="589">
        <v>16</v>
      </c>
      <c r="U14" s="218">
        <f t="shared" si="10"/>
        <v>0</v>
      </c>
      <c r="V14" s="377">
        <v>16</v>
      </c>
    </row>
    <row r="15" spans="1:22" s="377" customFormat="1" ht="23.25" customHeight="1" thickBot="1">
      <c r="A15" s="630"/>
      <c r="B15" s="631"/>
      <c r="C15" s="135"/>
      <c r="D15" s="135"/>
      <c r="E15" s="631"/>
      <c r="F15" s="631">
        <v>74</v>
      </c>
      <c r="G15" s="965"/>
      <c r="H15" s="965"/>
      <c r="I15" s="966"/>
      <c r="J15" s="404">
        <f t="shared" si="1"/>
        <v>0</v>
      </c>
      <c r="K15" s="137">
        <f t="shared" si="2"/>
        <v>0</v>
      </c>
      <c r="L15" s="137">
        <f t="shared" si="3"/>
        <v>0</v>
      </c>
      <c r="M15" s="1135">
        <f t="shared" si="4"/>
        <v>0</v>
      </c>
      <c r="N15" s="632">
        <f t="shared" si="5"/>
        <v>0</v>
      </c>
      <c r="O15" s="971">
        <f t="shared" si="6"/>
        <v>0</v>
      </c>
      <c r="P15" s="971">
        <f t="shared" si="7"/>
        <v>0</v>
      </c>
      <c r="Q15" s="971">
        <f t="shared" si="8"/>
        <v>0</v>
      </c>
      <c r="R15" s="972">
        <f t="shared" si="9"/>
        <v>0</v>
      </c>
      <c r="S15" s="633"/>
      <c r="T15" s="589">
        <v>10</v>
      </c>
      <c r="U15" s="218">
        <f t="shared" si="10"/>
        <v>0</v>
      </c>
      <c r="V15" s="377">
        <v>10</v>
      </c>
    </row>
    <row r="16" spans="1:22" s="377" customFormat="1" ht="20.25" customHeight="1">
      <c r="A16" s="376" t="s">
        <v>459</v>
      </c>
      <c r="B16" s="45"/>
      <c r="C16" s="45"/>
      <c r="D16" s="45"/>
      <c r="E16" s="45"/>
      <c r="F16" s="45"/>
      <c r="G16" s="45"/>
      <c r="H16" s="45"/>
      <c r="I16" s="374"/>
      <c r="J16" s="375"/>
      <c r="K16" s="375"/>
      <c r="L16" s="375"/>
      <c r="M16" s="375"/>
      <c r="N16" s="375"/>
      <c r="O16" s="375"/>
      <c r="P16" s="375"/>
      <c r="Q16" s="375"/>
      <c r="R16" s="375"/>
      <c r="S16" s="373"/>
    </row>
    <row r="17" spans="1:19" s="377" customFormat="1" ht="20.25" customHeight="1">
      <c r="A17" s="326" t="s">
        <v>190</v>
      </c>
      <c r="B17" s="45"/>
      <c r="C17" s="45"/>
      <c r="D17" s="45"/>
      <c r="E17" s="45"/>
      <c r="F17" s="45"/>
      <c r="G17" s="45"/>
      <c r="H17" s="45"/>
      <c r="I17" s="634"/>
      <c r="J17" s="378"/>
      <c r="Q17" s="375"/>
      <c r="R17" s="375"/>
      <c r="S17" s="373"/>
    </row>
    <row r="18" spans="1:19" s="377" customFormat="1" ht="20.25" customHeight="1">
      <c r="A18" s="326"/>
      <c r="B18" s="45"/>
      <c r="C18" s="45"/>
      <c r="D18" s="45"/>
      <c r="E18" s="45"/>
      <c r="F18" s="45"/>
      <c r="G18" s="45"/>
      <c r="H18" s="45"/>
      <c r="J18" s="378"/>
      <c r="Q18" s="375"/>
      <c r="R18" s="375"/>
      <c r="S18" s="373"/>
    </row>
    <row r="19" spans="1:19" s="84" customFormat="1" ht="18" customHeight="1">
      <c r="J19" s="380"/>
      <c r="Q19" s="375"/>
      <c r="R19" s="375"/>
      <c r="S19" s="381"/>
    </row>
    <row r="20" spans="1:19">
      <c r="A20" s="382"/>
      <c r="Q20" s="375"/>
      <c r="R20" s="375"/>
    </row>
    <row r="21" spans="1:19">
      <c r="Q21" s="375"/>
      <c r="R21" s="375"/>
    </row>
    <row r="22" spans="1:19">
      <c r="Q22" s="375"/>
      <c r="R22" s="375"/>
    </row>
  </sheetData>
  <mergeCells count="11">
    <mergeCell ref="A1:S1"/>
    <mergeCell ref="N3:R3"/>
    <mergeCell ref="S3:S4"/>
    <mergeCell ref="B5:D5"/>
    <mergeCell ref="A3:A4"/>
    <mergeCell ref="B3:E3"/>
    <mergeCell ref="F3:F4"/>
    <mergeCell ref="G3:G4"/>
    <mergeCell ref="H3:H4"/>
    <mergeCell ref="I3:I4"/>
    <mergeCell ref="J3:M3"/>
  </mergeCells>
  <phoneticPr fontId="1" type="noConversion"/>
  <pageMargins left="0.52" right="0.15748031496062992" top="0.85" bottom="0.34" header="0.31496062992125984" footer="0.22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activeCell="C24" sqref="C24"/>
    </sheetView>
  </sheetViews>
  <sheetFormatPr defaultRowHeight="16.5"/>
  <cols>
    <col min="1" max="1" width="5.5" style="338" bestFit="1" customWidth="1"/>
    <col min="2" max="2" width="9.125" style="338" customWidth="1"/>
    <col min="3" max="3" width="17.625" style="338" customWidth="1"/>
    <col min="4" max="5" width="12.75" style="352" customWidth="1"/>
    <col min="6" max="6" width="13.5" style="350" customWidth="1"/>
    <col min="7" max="7" width="5.625" style="350" customWidth="1"/>
    <col min="8" max="8" width="10.375" style="338" bestFit="1" customWidth="1"/>
    <col min="9" max="9" width="13.875" style="338" customWidth="1"/>
    <col min="10" max="10" width="10.625" style="338" customWidth="1"/>
    <col min="11" max="11" width="10.625" style="338" hidden="1" customWidth="1"/>
    <col min="12" max="13" width="10.625" style="351" hidden="1" customWidth="1"/>
    <col min="14" max="14" width="9.875" style="338" customWidth="1"/>
    <col min="15" max="16384" width="9" style="338"/>
  </cols>
  <sheetData>
    <row r="1" spans="1:14" ht="31.5">
      <c r="A1" s="1697" t="s">
        <v>647</v>
      </c>
      <c r="B1" s="1697"/>
      <c r="C1" s="1697"/>
      <c r="D1" s="1697"/>
      <c r="E1" s="1697"/>
      <c r="F1" s="1697"/>
      <c r="G1" s="1697"/>
      <c r="H1" s="1697"/>
      <c r="I1" s="1697"/>
      <c r="J1" s="1697"/>
      <c r="K1" s="1697"/>
      <c r="L1" s="1697"/>
      <c r="M1" s="1697"/>
      <c r="N1" s="1697"/>
    </row>
    <row r="2" spans="1:14" ht="10.5" customHeight="1" thickBot="1">
      <c r="A2" s="339"/>
      <c r="B2" s="339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14" ht="25.9" customHeight="1">
      <c r="A3" s="1698" t="s">
        <v>171</v>
      </c>
      <c r="B3" s="1701" t="s">
        <v>172</v>
      </c>
      <c r="C3" s="1704" t="s">
        <v>173</v>
      </c>
      <c r="D3" s="1705"/>
      <c r="E3" s="1705"/>
      <c r="F3" s="1705"/>
      <c r="G3" s="1705"/>
      <c r="H3" s="1705"/>
      <c r="I3" s="1706" t="s">
        <v>174</v>
      </c>
      <c r="J3" s="1706"/>
      <c r="K3" s="1706"/>
      <c r="L3" s="1706"/>
      <c r="M3" s="1706"/>
      <c r="N3" s="1740" t="s">
        <v>175</v>
      </c>
    </row>
    <row r="4" spans="1:14" ht="25.9" customHeight="1">
      <c r="A4" s="1699"/>
      <c r="B4" s="1702"/>
      <c r="C4" s="1709" t="s">
        <v>176</v>
      </c>
      <c r="D4" s="1709" t="s">
        <v>177</v>
      </c>
      <c r="E4" s="1717" t="s">
        <v>576</v>
      </c>
      <c r="F4" s="1710" t="s">
        <v>178</v>
      </c>
      <c r="G4" s="1710" t="s">
        <v>179</v>
      </c>
      <c r="H4" s="1709" t="s">
        <v>180</v>
      </c>
      <c r="I4" s="1709" t="s">
        <v>181</v>
      </c>
      <c r="J4" s="1709" t="s">
        <v>387</v>
      </c>
      <c r="K4" s="1709"/>
      <c r="L4" s="1709"/>
      <c r="M4" s="1709"/>
      <c r="N4" s="1741"/>
    </row>
    <row r="5" spans="1:14" ht="20.45" customHeight="1">
      <c r="A5" s="1699"/>
      <c r="B5" s="1702"/>
      <c r="C5" s="1709"/>
      <c r="D5" s="1709"/>
      <c r="E5" s="1718"/>
      <c r="F5" s="1710"/>
      <c r="G5" s="1710"/>
      <c r="H5" s="1709"/>
      <c r="I5" s="1709"/>
      <c r="J5" s="1714" t="s">
        <v>631</v>
      </c>
      <c r="K5" s="1714" t="s">
        <v>627</v>
      </c>
      <c r="L5" s="1714" t="s">
        <v>628</v>
      </c>
      <c r="M5" s="1720" t="s">
        <v>629</v>
      </c>
      <c r="N5" s="1741"/>
    </row>
    <row r="6" spans="1:14" ht="17.45" customHeight="1">
      <c r="A6" s="1700"/>
      <c r="B6" s="1703"/>
      <c r="C6" s="1709"/>
      <c r="D6" s="1709"/>
      <c r="E6" s="1719"/>
      <c r="F6" s="1710"/>
      <c r="G6" s="1710"/>
      <c r="H6" s="1709"/>
      <c r="I6" s="1709"/>
      <c r="J6" s="1709"/>
      <c r="K6" s="1709"/>
      <c r="L6" s="1709"/>
      <c r="M6" s="1721"/>
      <c r="N6" s="1741"/>
    </row>
    <row r="7" spans="1:14" ht="31.5" customHeight="1">
      <c r="A7" s="341" t="s">
        <v>183</v>
      </c>
      <c r="B7" s="1711"/>
      <c r="C7" s="1712"/>
      <c r="D7" s="1712"/>
      <c r="E7" s="1712"/>
      <c r="F7" s="1713"/>
      <c r="G7" s="342"/>
      <c r="H7" s="343"/>
      <c r="I7" s="343"/>
      <c r="J7" s="344">
        <f>SUM(J8:J10)</f>
        <v>20000000</v>
      </c>
      <c r="K7" s="344">
        <f>SUM(K8:K10)</f>
        <v>10000000</v>
      </c>
      <c r="L7" s="344">
        <f>SUM(L8:L10)</f>
        <v>3000000</v>
      </c>
      <c r="M7" s="344">
        <f>SUM(M8:M10)</f>
        <v>7000000</v>
      </c>
      <c r="N7" s="1001"/>
    </row>
    <row r="8" spans="1:14" ht="31.5" customHeight="1">
      <c r="A8" s="1241" t="s">
        <v>608</v>
      </c>
      <c r="B8" s="1242" t="s">
        <v>609</v>
      </c>
      <c r="C8" s="1243" t="s">
        <v>610</v>
      </c>
      <c r="D8" s="1244" t="s">
        <v>611</v>
      </c>
      <c r="E8" s="1244" t="s">
        <v>562</v>
      </c>
      <c r="F8" s="1245" t="s">
        <v>575</v>
      </c>
      <c r="G8" s="1245" t="s">
        <v>94</v>
      </c>
      <c r="H8" s="1246">
        <v>55000</v>
      </c>
      <c r="I8" s="1247" t="s">
        <v>630</v>
      </c>
      <c r="J8" s="1248">
        <v>20000000</v>
      </c>
      <c r="K8" s="1248">
        <f>J8*0.5</f>
        <v>10000000</v>
      </c>
      <c r="L8" s="1248">
        <f>J8*0.15</f>
        <v>3000000</v>
      </c>
      <c r="M8" s="1248">
        <f>J8*0.35</f>
        <v>7000000</v>
      </c>
      <c r="N8" s="1249"/>
    </row>
    <row r="9" spans="1:14" ht="31.5" customHeight="1">
      <c r="A9" s="1250"/>
      <c r="B9" s="1251"/>
      <c r="C9" s="1252"/>
      <c r="D9" s="1253"/>
      <c r="E9" s="1253"/>
      <c r="F9" s="1253"/>
      <c r="G9" s="1253"/>
      <c r="H9" s="1254"/>
      <c r="I9" s="1255"/>
      <c r="J9" s="1264"/>
      <c r="K9" s="1264">
        <f t="shared" ref="K9:K10" si="0">J9*0.5</f>
        <v>0</v>
      </c>
      <c r="L9" s="1264">
        <f t="shared" ref="L9:L10" si="1">J9*0.15</f>
        <v>0</v>
      </c>
      <c r="M9" s="1264">
        <f t="shared" ref="M9:M10" si="2">J9*0.35</f>
        <v>0</v>
      </c>
      <c r="N9" s="1256"/>
    </row>
    <row r="10" spans="1:14" ht="31.5" customHeight="1" thickBot="1">
      <c r="A10" s="1257"/>
      <c r="B10" s="1258"/>
      <c r="C10" s="1259"/>
      <c r="D10" s="1260"/>
      <c r="E10" s="1260"/>
      <c r="F10" s="1260"/>
      <c r="G10" s="1260"/>
      <c r="H10" s="1261"/>
      <c r="I10" s="1262"/>
      <c r="J10" s="1265"/>
      <c r="K10" s="1265">
        <f t="shared" si="0"/>
        <v>0</v>
      </c>
      <c r="L10" s="1265">
        <f t="shared" si="1"/>
        <v>0</v>
      </c>
      <c r="M10" s="1265">
        <f t="shared" si="2"/>
        <v>0</v>
      </c>
      <c r="N10" s="1263"/>
    </row>
    <row r="11" spans="1:14" s="345" customFormat="1" ht="31.5" customHeight="1">
      <c r="A11" s="346" t="s">
        <v>633</v>
      </c>
      <c r="B11" s="346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9"/>
    </row>
    <row r="12" spans="1:14">
      <c r="A12" s="346" t="s">
        <v>632</v>
      </c>
    </row>
  </sheetData>
  <mergeCells count="19">
    <mergeCell ref="B7:F7"/>
    <mergeCell ref="G4:G6"/>
    <mergeCell ref="H4:H6"/>
    <mergeCell ref="I4:I6"/>
    <mergeCell ref="J4:M4"/>
    <mergeCell ref="J5:J6"/>
    <mergeCell ref="K5:K6"/>
    <mergeCell ref="L5:L6"/>
    <mergeCell ref="M5:M6"/>
    <mergeCell ref="A1:N1"/>
    <mergeCell ref="A3:A6"/>
    <mergeCell ref="B3:B6"/>
    <mergeCell ref="C3:H3"/>
    <mergeCell ref="I3:M3"/>
    <mergeCell ref="N3:N6"/>
    <mergeCell ref="C4:C6"/>
    <mergeCell ref="D4:D6"/>
    <mergeCell ref="E4:E6"/>
    <mergeCell ref="F4:F6"/>
  </mergeCells>
  <phoneticPr fontId="1" type="noConversion"/>
  <pageMargins left="0.47244094488188981" right="0.47244094488188981" top="0.86614173228346458" bottom="0.70866141732283472" header="0.51181102362204722" footer="0.55118110236220474"/>
  <pageSetup paperSize="9" scale="9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C24" sqref="C24"/>
    </sheetView>
  </sheetViews>
  <sheetFormatPr defaultRowHeight="16.5"/>
  <cols>
    <col min="1" max="1" width="2.875" style="45" customWidth="1"/>
    <col min="2" max="2" width="7.875" style="45" customWidth="1"/>
    <col min="3" max="4" width="9" style="45"/>
    <col min="5" max="5" width="19.875" style="45" customWidth="1"/>
    <col min="6" max="6" width="15.25" style="45" bestFit="1" customWidth="1"/>
    <col min="7" max="7" width="16.5" style="45" bestFit="1" customWidth="1"/>
    <col min="8" max="9" width="9" style="45"/>
    <col min="10" max="10" width="7.625" style="45" customWidth="1"/>
    <col min="11" max="13" width="10.625" style="45" customWidth="1"/>
    <col min="14" max="14" width="11.875" style="45" bestFit="1" customWidth="1"/>
    <col min="15" max="255" width="9" style="45"/>
    <col min="256" max="256" width="2.875" style="45" customWidth="1"/>
    <col min="257" max="257" width="12.125" style="45" customWidth="1"/>
    <col min="258" max="259" width="9" style="45"/>
    <col min="260" max="260" width="19.875" style="45" customWidth="1"/>
    <col min="261" max="261" width="15.25" style="45" bestFit="1" customWidth="1"/>
    <col min="262" max="262" width="16.5" style="45" bestFit="1" customWidth="1"/>
    <col min="263" max="264" width="9" style="45"/>
    <col min="265" max="266" width="7.625" style="45" customWidth="1"/>
    <col min="267" max="269" width="10.625" style="45" customWidth="1"/>
    <col min="270" max="270" width="11.875" style="45" bestFit="1" customWidth="1"/>
    <col min="271" max="511" width="9" style="45"/>
    <col min="512" max="512" width="2.875" style="45" customWidth="1"/>
    <col min="513" max="513" width="12.125" style="45" customWidth="1"/>
    <col min="514" max="515" width="9" style="45"/>
    <col min="516" max="516" width="19.875" style="45" customWidth="1"/>
    <col min="517" max="517" width="15.25" style="45" bestFit="1" customWidth="1"/>
    <col min="518" max="518" width="16.5" style="45" bestFit="1" customWidth="1"/>
    <col min="519" max="520" width="9" style="45"/>
    <col min="521" max="522" width="7.625" style="45" customWidth="1"/>
    <col min="523" max="525" width="10.625" style="45" customWidth="1"/>
    <col min="526" max="526" width="11.875" style="45" bestFit="1" customWidth="1"/>
    <col min="527" max="767" width="9" style="45"/>
    <col min="768" max="768" width="2.875" style="45" customWidth="1"/>
    <col min="769" max="769" width="12.125" style="45" customWidth="1"/>
    <col min="770" max="771" width="9" style="45"/>
    <col min="772" max="772" width="19.875" style="45" customWidth="1"/>
    <col min="773" max="773" width="15.25" style="45" bestFit="1" customWidth="1"/>
    <col min="774" max="774" width="16.5" style="45" bestFit="1" customWidth="1"/>
    <col min="775" max="776" width="9" style="45"/>
    <col min="777" max="778" width="7.625" style="45" customWidth="1"/>
    <col min="779" max="781" width="10.625" style="45" customWidth="1"/>
    <col min="782" max="782" width="11.875" style="45" bestFit="1" customWidth="1"/>
    <col min="783" max="1023" width="9" style="45"/>
    <col min="1024" max="1024" width="2.875" style="45" customWidth="1"/>
    <col min="1025" max="1025" width="12.125" style="45" customWidth="1"/>
    <col min="1026" max="1027" width="9" style="45"/>
    <col min="1028" max="1028" width="19.875" style="45" customWidth="1"/>
    <col min="1029" max="1029" width="15.25" style="45" bestFit="1" customWidth="1"/>
    <col min="1030" max="1030" width="16.5" style="45" bestFit="1" customWidth="1"/>
    <col min="1031" max="1032" width="9" style="45"/>
    <col min="1033" max="1034" width="7.625" style="45" customWidth="1"/>
    <col min="1035" max="1037" width="10.625" style="45" customWidth="1"/>
    <col min="1038" max="1038" width="11.875" style="45" bestFit="1" customWidth="1"/>
    <col min="1039" max="1279" width="9" style="45"/>
    <col min="1280" max="1280" width="2.875" style="45" customWidth="1"/>
    <col min="1281" max="1281" width="12.125" style="45" customWidth="1"/>
    <col min="1282" max="1283" width="9" style="45"/>
    <col min="1284" max="1284" width="19.875" style="45" customWidth="1"/>
    <col min="1285" max="1285" width="15.25" style="45" bestFit="1" customWidth="1"/>
    <col min="1286" max="1286" width="16.5" style="45" bestFit="1" customWidth="1"/>
    <col min="1287" max="1288" width="9" style="45"/>
    <col min="1289" max="1290" width="7.625" style="45" customWidth="1"/>
    <col min="1291" max="1293" width="10.625" style="45" customWidth="1"/>
    <col min="1294" max="1294" width="11.875" style="45" bestFit="1" customWidth="1"/>
    <col min="1295" max="1535" width="9" style="45"/>
    <col min="1536" max="1536" width="2.875" style="45" customWidth="1"/>
    <col min="1537" max="1537" width="12.125" style="45" customWidth="1"/>
    <col min="1538" max="1539" width="9" style="45"/>
    <col min="1540" max="1540" width="19.875" style="45" customWidth="1"/>
    <col min="1541" max="1541" width="15.25" style="45" bestFit="1" customWidth="1"/>
    <col min="1542" max="1542" width="16.5" style="45" bestFit="1" customWidth="1"/>
    <col min="1543" max="1544" width="9" style="45"/>
    <col min="1545" max="1546" width="7.625" style="45" customWidth="1"/>
    <col min="1547" max="1549" width="10.625" style="45" customWidth="1"/>
    <col min="1550" max="1550" width="11.875" style="45" bestFit="1" customWidth="1"/>
    <col min="1551" max="1791" width="9" style="45"/>
    <col min="1792" max="1792" width="2.875" style="45" customWidth="1"/>
    <col min="1793" max="1793" width="12.125" style="45" customWidth="1"/>
    <col min="1794" max="1795" width="9" style="45"/>
    <col min="1796" max="1796" width="19.875" style="45" customWidth="1"/>
    <col min="1797" max="1797" width="15.25" style="45" bestFit="1" customWidth="1"/>
    <col min="1798" max="1798" width="16.5" style="45" bestFit="1" customWidth="1"/>
    <col min="1799" max="1800" width="9" style="45"/>
    <col min="1801" max="1802" width="7.625" style="45" customWidth="1"/>
    <col min="1803" max="1805" width="10.625" style="45" customWidth="1"/>
    <col min="1806" max="1806" width="11.875" style="45" bestFit="1" customWidth="1"/>
    <col min="1807" max="2047" width="9" style="45"/>
    <col min="2048" max="2048" width="2.875" style="45" customWidth="1"/>
    <col min="2049" max="2049" width="12.125" style="45" customWidth="1"/>
    <col min="2050" max="2051" width="9" style="45"/>
    <col min="2052" max="2052" width="19.875" style="45" customWidth="1"/>
    <col min="2053" max="2053" width="15.25" style="45" bestFit="1" customWidth="1"/>
    <col min="2054" max="2054" width="16.5" style="45" bestFit="1" customWidth="1"/>
    <col min="2055" max="2056" width="9" style="45"/>
    <col min="2057" max="2058" width="7.625" style="45" customWidth="1"/>
    <col min="2059" max="2061" width="10.625" style="45" customWidth="1"/>
    <col min="2062" max="2062" width="11.875" style="45" bestFit="1" customWidth="1"/>
    <col min="2063" max="2303" width="9" style="45"/>
    <col min="2304" max="2304" width="2.875" style="45" customWidth="1"/>
    <col min="2305" max="2305" width="12.125" style="45" customWidth="1"/>
    <col min="2306" max="2307" width="9" style="45"/>
    <col min="2308" max="2308" width="19.875" style="45" customWidth="1"/>
    <col min="2309" max="2309" width="15.25" style="45" bestFit="1" customWidth="1"/>
    <col min="2310" max="2310" width="16.5" style="45" bestFit="1" customWidth="1"/>
    <col min="2311" max="2312" width="9" style="45"/>
    <col min="2313" max="2314" width="7.625" style="45" customWidth="1"/>
    <col min="2315" max="2317" width="10.625" style="45" customWidth="1"/>
    <col min="2318" max="2318" width="11.875" style="45" bestFit="1" customWidth="1"/>
    <col min="2319" max="2559" width="9" style="45"/>
    <col min="2560" max="2560" width="2.875" style="45" customWidth="1"/>
    <col min="2561" max="2561" width="12.125" style="45" customWidth="1"/>
    <col min="2562" max="2563" width="9" style="45"/>
    <col min="2564" max="2564" width="19.875" style="45" customWidth="1"/>
    <col min="2565" max="2565" width="15.25" style="45" bestFit="1" customWidth="1"/>
    <col min="2566" max="2566" width="16.5" style="45" bestFit="1" customWidth="1"/>
    <col min="2567" max="2568" width="9" style="45"/>
    <col min="2569" max="2570" width="7.625" style="45" customWidth="1"/>
    <col min="2571" max="2573" width="10.625" style="45" customWidth="1"/>
    <col min="2574" max="2574" width="11.875" style="45" bestFit="1" customWidth="1"/>
    <col min="2575" max="2815" width="9" style="45"/>
    <col min="2816" max="2816" width="2.875" style="45" customWidth="1"/>
    <col min="2817" max="2817" width="12.125" style="45" customWidth="1"/>
    <col min="2818" max="2819" width="9" style="45"/>
    <col min="2820" max="2820" width="19.875" style="45" customWidth="1"/>
    <col min="2821" max="2821" width="15.25" style="45" bestFit="1" customWidth="1"/>
    <col min="2822" max="2822" width="16.5" style="45" bestFit="1" customWidth="1"/>
    <col min="2823" max="2824" width="9" style="45"/>
    <col min="2825" max="2826" width="7.625" style="45" customWidth="1"/>
    <col min="2827" max="2829" width="10.625" style="45" customWidth="1"/>
    <col min="2830" max="2830" width="11.875" style="45" bestFit="1" customWidth="1"/>
    <col min="2831" max="3071" width="9" style="45"/>
    <col min="3072" max="3072" width="2.875" style="45" customWidth="1"/>
    <col min="3073" max="3073" width="12.125" style="45" customWidth="1"/>
    <col min="3074" max="3075" width="9" style="45"/>
    <col min="3076" max="3076" width="19.875" style="45" customWidth="1"/>
    <col min="3077" max="3077" width="15.25" style="45" bestFit="1" customWidth="1"/>
    <col min="3078" max="3078" width="16.5" style="45" bestFit="1" customWidth="1"/>
    <col min="3079" max="3080" width="9" style="45"/>
    <col min="3081" max="3082" width="7.625" style="45" customWidth="1"/>
    <col min="3083" max="3085" width="10.625" style="45" customWidth="1"/>
    <col min="3086" max="3086" width="11.875" style="45" bestFit="1" customWidth="1"/>
    <col min="3087" max="3327" width="9" style="45"/>
    <col min="3328" max="3328" width="2.875" style="45" customWidth="1"/>
    <col min="3329" max="3329" width="12.125" style="45" customWidth="1"/>
    <col min="3330" max="3331" width="9" style="45"/>
    <col min="3332" max="3332" width="19.875" style="45" customWidth="1"/>
    <col min="3333" max="3333" width="15.25" style="45" bestFit="1" customWidth="1"/>
    <col min="3334" max="3334" width="16.5" style="45" bestFit="1" customWidth="1"/>
    <col min="3335" max="3336" width="9" style="45"/>
    <col min="3337" max="3338" width="7.625" style="45" customWidth="1"/>
    <col min="3339" max="3341" width="10.625" style="45" customWidth="1"/>
    <col min="3342" max="3342" width="11.875" style="45" bestFit="1" customWidth="1"/>
    <col min="3343" max="3583" width="9" style="45"/>
    <col min="3584" max="3584" width="2.875" style="45" customWidth="1"/>
    <col min="3585" max="3585" width="12.125" style="45" customWidth="1"/>
    <col min="3586" max="3587" width="9" style="45"/>
    <col min="3588" max="3588" width="19.875" style="45" customWidth="1"/>
    <col min="3589" max="3589" width="15.25" style="45" bestFit="1" customWidth="1"/>
    <col min="3590" max="3590" width="16.5" style="45" bestFit="1" customWidth="1"/>
    <col min="3591" max="3592" width="9" style="45"/>
    <col min="3593" max="3594" width="7.625" style="45" customWidth="1"/>
    <col min="3595" max="3597" width="10.625" style="45" customWidth="1"/>
    <col min="3598" max="3598" width="11.875" style="45" bestFit="1" customWidth="1"/>
    <col min="3599" max="3839" width="9" style="45"/>
    <col min="3840" max="3840" width="2.875" style="45" customWidth="1"/>
    <col min="3841" max="3841" width="12.125" style="45" customWidth="1"/>
    <col min="3842" max="3843" width="9" style="45"/>
    <col min="3844" max="3844" width="19.875" style="45" customWidth="1"/>
    <col min="3845" max="3845" width="15.25" style="45" bestFit="1" customWidth="1"/>
    <col min="3846" max="3846" width="16.5" style="45" bestFit="1" customWidth="1"/>
    <col min="3847" max="3848" width="9" style="45"/>
    <col min="3849" max="3850" width="7.625" style="45" customWidth="1"/>
    <col min="3851" max="3853" width="10.625" style="45" customWidth="1"/>
    <col min="3854" max="3854" width="11.875" style="45" bestFit="1" customWidth="1"/>
    <col min="3855" max="4095" width="9" style="45"/>
    <col min="4096" max="4096" width="2.875" style="45" customWidth="1"/>
    <col min="4097" max="4097" width="12.125" style="45" customWidth="1"/>
    <col min="4098" max="4099" width="9" style="45"/>
    <col min="4100" max="4100" width="19.875" style="45" customWidth="1"/>
    <col min="4101" max="4101" width="15.25" style="45" bestFit="1" customWidth="1"/>
    <col min="4102" max="4102" width="16.5" style="45" bestFit="1" customWidth="1"/>
    <col min="4103" max="4104" width="9" style="45"/>
    <col min="4105" max="4106" width="7.625" style="45" customWidth="1"/>
    <col min="4107" max="4109" width="10.625" style="45" customWidth="1"/>
    <col min="4110" max="4110" width="11.875" style="45" bestFit="1" customWidth="1"/>
    <col min="4111" max="4351" width="9" style="45"/>
    <col min="4352" max="4352" width="2.875" style="45" customWidth="1"/>
    <col min="4353" max="4353" width="12.125" style="45" customWidth="1"/>
    <col min="4354" max="4355" width="9" style="45"/>
    <col min="4356" max="4356" width="19.875" style="45" customWidth="1"/>
    <col min="4357" max="4357" width="15.25" style="45" bestFit="1" customWidth="1"/>
    <col min="4358" max="4358" width="16.5" style="45" bestFit="1" customWidth="1"/>
    <col min="4359" max="4360" width="9" style="45"/>
    <col min="4361" max="4362" width="7.625" style="45" customWidth="1"/>
    <col min="4363" max="4365" width="10.625" style="45" customWidth="1"/>
    <col min="4366" max="4366" width="11.875" style="45" bestFit="1" customWidth="1"/>
    <col min="4367" max="4607" width="9" style="45"/>
    <col min="4608" max="4608" width="2.875" style="45" customWidth="1"/>
    <col min="4609" max="4609" width="12.125" style="45" customWidth="1"/>
    <col min="4610" max="4611" width="9" style="45"/>
    <col min="4612" max="4612" width="19.875" style="45" customWidth="1"/>
    <col min="4613" max="4613" width="15.25" style="45" bestFit="1" customWidth="1"/>
    <col min="4614" max="4614" width="16.5" style="45" bestFit="1" customWidth="1"/>
    <col min="4615" max="4616" width="9" style="45"/>
    <col min="4617" max="4618" width="7.625" style="45" customWidth="1"/>
    <col min="4619" max="4621" width="10.625" style="45" customWidth="1"/>
    <col min="4622" max="4622" width="11.875" style="45" bestFit="1" customWidth="1"/>
    <col min="4623" max="4863" width="9" style="45"/>
    <col min="4864" max="4864" width="2.875" style="45" customWidth="1"/>
    <col min="4865" max="4865" width="12.125" style="45" customWidth="1"/>
    <col min="4866" max="4867" width="9" style="45"/>
    <col min="4868" max="4868" width="19.875" style="45" customWidth="1"/>
    <col min="4869" max="4869" width="15.25" style="45" bestFit="1" customWidth="1"/>
    <col min="4870" max="4870" width="16.5" style="45" bestFit="1" customWidth="1"/>
    <col min="4871" max="4872" width="9" style="45"/>
    <col min="4873" max="4874" width="7.625" style="45" customWidth="1"/>
    <col min="4875" max="4877" width="10.625" style="45" customWidth="1"/>
    <col min="4878" max="4878" width="11.875" style="45" bestFit="1" customWidth="1"/>
    <col min="4879" max="5119" width="9" style="45"/>
    <col min="5120" max="5120" width="2.875" style="45" customWidth="1"/>
    <col min="5121" max="5121" width="12.125" style="45" customWidth="1"/>
    <col min="5122" max="5123" width="9" style="45"/>
    <col min="5124" max="5124" width="19.875" style="45" customWidth="1"/>
    <col min="5125" max="5125" width="15.25" style="45" bestFit="1" customWidth="1"/>
    <col min="5126" max="5126" width="16.5" style="45" bestFit="1" customWidth="1"/>
    <col min="5127" max="5128" width="9" style="45"/>
    <col min="5129" max="5130" width="7.625" style="45" customWidth="1"/>
    <col min="5131" max="5133" width="10.625" style="45" customWidth="1"/>
    <col min="5134" max="5134" width="11.875" style="45" bestFit="1" customWidth="1"/>
    <col min="5135" max="5375" width="9" style="45"/>
    <col min="5376" max="5376" width="2.875" style="45" customWidth="1"/>
    <col min="5377" max="5377" width="12.125" style="45" customWidth="1"/>
    <col min="5378" max="5379" width="9" style="45"/>
    <col min="5380" max="5380" width="19.875" style="45" customWidth="1"/>
    <col min="5381" max="5381" width="15.25" style="45" bestFit="1" customWidth="1"/>
    <col min="5382" max="5382" width="16.5" style="45" bestFit="1" customWidth="1"/>
    <col min="5383" max="5384" width="9" style="45"/>
    <col min="5385" max="5386" width="7.625" style="45" customWidth="1"/>
    <col min="5387" max="5389" width="10.625" style="45" customWidth="1"/>
    <col min="5390" max="5390" width="11.875" style="45" bestFit="1" customWidth="1"/>
    <col min="5391" max="5631" width="9" style="45"/>
    <col min="5632" max="5632" width="2.875" style="45" customWidth="1"/>
    <col min="5633" max="5633" width="12.125" style="45" customWidth="1"/>
    <col min="5634" max="5635" width="9" style="45"/>
    <col min="5636" max="5636" width="19.875" style="45" customWidth="1"/>
    <col min="5637" max="5637" width="15.25" style="45" bestFit="1" customWidth="1"/>
    <col min="5638" max="5638" width="16.5" style="45" bestFit="1" customWidth="1"/>
    <col min="5639" max="5640" width="9" style="45"/>
    <col min="5641" max="5642" width="7.625" style="45" customWidth="1"/>
    <col min="5643" max="5645" width="10.625" style="45" customWidth="1"/>
    <col min="5646" max="5646" width="11.875" style="45" bestFit="1" customWidth="1"/>
    <col min="5647" max="5887" width="9" style="45"/>
    <col min="5888" max="5888" width="2.875" style="45" customWidth="1"/>
    <col min="5889" max="5889" width="12.125" style="45" customWidth="1"/>
    <col min="5890" max="5891" width="9" style="45"/>
    <col min="5892" max="5892" width="19.875" style="45" customWidth="1"/>
    <col min="5893" max="5893" width="15.25" style="45" bestFit="1" customWidth="1"/>
    <col min="5894" max="5894" width="16.5" style="45" bestFit="1" customWidth="1"/>
    <col min="5895" max="5896" width="9" style="45"/>
    <col min="5897" max="5898" width="7.625" style="45" customWidth="1"/>
    <col min="5899" max="5901" width="10.625" style="45" customWidth="1"/>
    <col min="5902" max="5902" width="11.875" style="45" bestFit="1" customWidth="1"/>
    <col min="5903" max="6143" width="9" style="45"/>
    <col min="6144" max="6144" width="2.875" style="45" customWidth="1"/>
    <col min="6145" max="6145" width="12.125" style="45" customWidth="1"/>
    <col min="6146" max="6147" width="9" style="45"/>
    <col min="6148" max="6148" width="19.875" style="45" customWidth="1"/>
    <col min="6149" max="6149" width="15.25" style="45" bestFit="1" customWidth="1"/>
    <col min="6150" max="6150" width="16.5" style="45" bestFit="1" customWidth="1"/>
    <col min="6151" max="6152" width="9" style="45"/>
    <col min="6153" max="6154" width="7.625" style="45" customWidth="1"/>
    <col min="6155" max="6157" width="10.625" style="45" customWidth="1"/>
    <col min="6158" max="6158" width="11.875" style="45" bestFit="1" customWidth="1"/>
    <col min="6159" max="6399" width="9" style="45"/>
    <col min="6400" max="6400" width="2.875" style="45" customWidth="1"/>
    <col min="6401" max="6401" width="12.125" style="45" customWidth="1"/>
    <col min="6402" max="6403" width="9" style="45"/>
    <col min="6404" max="6404" width="19.875" style="45" customWidth="1"/>
    <col min="6405" max="6405" width="15.25" style="45" bestFit="1" customWidth="1"/>
    <col min="6406" max="6406" width="16.5" style="45" bestFit="1" customWidth="1"/>
    <col min="6407" max="6408" width="9" style="45"/>
    <col min="6409" max="6410" width="7.625" style="45" customWidth="1"/>
    <col min="6411" max="6413" width="10.625" style="45" customWidth="1"/>
    <col min="6414" max="6414" width="11.875" style="45" bestFit="1" customWidth="1"/>
    <col min="6415" max="6655" width="9" style="45"/>
    <col min="6656" max="6656" width="2.875" style="45" customWidth="1"/>
    <col min="6657" max="6657" width="12.125" style="45" customWidth="1"/>
    <col min="6658" max="6659" width="9" style="45"/>
    <col min="6660" max="6660" width="19.875" style="45" customWidth="1"/>
    <col min="6661" max="6661" width="15.25" style="45" bestFit="1" customWidth="1"/>
    <col min="6662" max="6662" width="16.5" style="45" bestFit="1" customWidth="1"/>
    <col min="6663" max="6664" width="9" style="45"/>
    <col min="6665" max="6666" width="7.625" style="45" customWidth="1"/>
    <col min="6667" max="6669" width="10.625" style="45" customWidth="1"/>
    <col min="6670" max="6670" width="11.875" style="45" bestFit="1" customWidth="1"/>
    <col min="6671" max="6911" width="9" style="45"/>
    <col min="6912" max="6912" width="2.875" style="45" customWidth="1"/>
    <col min="6913" max="6913" width="12.125" style="45" customWidth="1"/>
    <col min="6914" max="6915" width="9" style="45"/>
    <col min="6916" max="6916" width="19.875" style="45" customWidth="1"/>
    <col min="6917" max="6917" width="15.25" style="45" bestFit="1" customWidth="1"/>
    <col min="6918" max="6918" width="16.5" style="45" bestFit="1" customWidth="1"/>
    <col min="6919" max="6920" width="9" style="45"/>
    <col min="6921" max="6922" width="7.625" style="45" customWidth="1"/>
    <col min="6923" max="6925" width="10.625" style="45" customWidth="1"/>
    <col min="6926" max="6926" width="11.875" style="45" bestFit="1" customWidth="1"/>
    <col min="6927" max="7167" width="9" style="45"/>
    <col min="7168" max="7168" width="2.875" style="45" customWidth="1"/>
    <col min="7169" max="7169" width="12.125" style="45" customWidth="1"/>
    <col min="7170" max="7171" width="9" style="45"/>
    <col min="7172" max="7172" width="19.875" style="45" customWidth="1"/>
    <col min="7173" max="7173" width="15.25" style="45" bestFit="1" customWidth="1"/>
    <col min="7174" max="7174" width="16.5" style="45" bestFit="1" customWidth="1"/>
    <col min="7175" max="7176" width="9" style="45"/>
    <col min="7177" max="7178" width="7.625" style="45" customWidth="1"/>
    <col min="7179" max="7181" width="10.625" style="45" customWidth="1"/>
    <col min="7182" max="7182" width="11.875" style="45" bestFit="1" customWidth="1"/>
    <col min="7183" max="7423" width="9" style="45"/>
    <col min="7424" max="7424" width="2.875" style="45" customWidth="1"/>
    <col min="7425" max="7425" width="12.125" style="45" customWidth="1"/>
    <col min="7426" max="7427" width="9" style="45"/>
    <col min="7428" max="7428" width="19.875" style="45" customWidth="1"/>
    <col min="7429" max="7429" width="15.25" style="45" bestFit="1" customWidth="1"/>
    <col min="7430" max="7430" width="16.5" style="45" bestFit="1" customWidth="1"/>
    <col min="7431" max="7432" width="9" style="45"/>
    <col min="7433" max="7434" width="7.625" style="45" customWidth="1"/>
    <col min="7435" max="7437" width="10.625" style="45" customWidth="1"/>
    <col min="7438" max="7438" width="11.875" style="45" bestFit="1" customWidth="1"/>
    <col min="7439" max="7679" width="9" style="45"/>
    <col min="7680" max="7680" width="2.875" style="45" customWidth="1"/>
    <col min="7681" max="7681" width="12.125" style="45" customWidth="1"/>
    <col min="7682" max="7683" width="9" style="45"/>
    <col min="7684" max="7684" width="19.875" style="45" customWidth="1"/>
    <col min="7685" max="7685" width="15.25" style="45" bestFit="1" customWidth="1"/>
    <col min="7686" max="7686" width="16.5" style="45" bestFit="1" customWidth="1"/>
    <col min="7687" max="7688" width="9" style="45"/>
    <col min="7689" max="7690" width="7.625" style="45" customWidth="1"/>
    <col min="7691" max="7693" width="10.625" style="45" customWidth="1"/>
    <col min="7694" max="7694" width="11.875" style="45" bestFit="1" customWidth="1"/>
    <col min="7695" max="7935" width="9" style="45"/>
    <col min="7936" max="7936" width="2.875" style="45" customWidth="1"/>
    <col min="7937" max="7937" width="12.125" style="45" customWidth="1"/>
    <col min="7938" max="7939" width="9" style="45"/>
    <col min="7940" max="7940" width="19.875" style="45" customWidth="1"/>
    <col min="7941" max="7941" width="15.25" style="45" bestFit="1" customWidth="1"/>
    <col min="7942" max="7942" width="16.5" style="45" bestFit="1" customWidth="1"/>
    <col min="7943" max="7944" width="9" style="45"/>
    <col min="7945" max="7946" width="7.625" style="45" customWidth="1"/>
    <col min="7947" max="7949" width="10.625" style="45" customWidth="1"/>
    <col min="7950" max="7950" width="11.875" style="45" bestFit="1" customWidth="1"/>
    <col min="7951" max="8191" width="9" style="45"/>
    <col min="8192" max="8192" width="2.875" style="45" customWidth="1"/>
    <col min="8193" max="8193" width="12.125" style="45" customWidth="1"/>
    <col min="8194" max="8195" width="9" style="45"/>
    <col min="8196" max="8196" width="19.875" style="45" customWidth="1"/>
    <col min="8197" max="8197" width="15.25" style="45" bestFit="1" customWidth="1"/>
    <col min="8198" max="8198" width="16.5" style="45" bestFit="1" customWidth="1"/>
    <col min="8199" max="8200" width="9" style="45"/>
    <col min="8201" max="8202" width="7.625" style="45" customWidth="1"/>
    <col min="8203" max="8205" width="10.625" style="45" customWidth="1"/>
    <col min="8206" max="8206" width="11.875" style="45" bestFit="1" customWidth="1"/>
    <col min="8207" max="8447" width="9" style="45"/>
    <col min="8448" max="8448" width="2.875" style="45" customWidth="1"/>
    <col min="8449" max="8449" width="12.125" style="45" customWidth="1"/>
    <col min="8450" max="8451" width="9" style="45"/>
    <col min="8452" max="8452" width="19.875" style="45" customWidth="1"/>
    <col min="8453" max="8453" width="15.25" style="45" bestFit="1" customWidth="1"/>
    <col min="8454" max="8454" width="16.5" style="45" bestFit="1" customWidth="1"/>
    <col min="8455" max="8456" width="9" style="45"/>
    <col min="8457" max="8458" width="7.625" style="45" customWidth="1"/>
    <col min="8459" max="8461" width="10.625" style="45" customWidth="1"/>
    <col min="8462" max="8462" width="11.875" style="45" bestFit="1" customWidth="1"/>
    <col min="8463" max="8703" width="9" style="45"/>
    <col min="8704" max="8704" width="2.875" style="45" customWidth="1"/>
    <col min="8705" max="8705" width="12.125" style="45" customWidth="1"/>
    <col min="8706" max="8707" width="9" style="45"/>
    <col min="8708" max="8708" width="19.875" style="45" customWidth="1"/>
    <col min="8709" max="8709" width="15.25" style="45" bestFit="1" customWidth="1"/>
    <col min="8710" max="8710" width="16.5" style="45" bestFit="1" customWidth="1"/>
    <col min="8711" max="8712" width="9" style="45"/>
    <col min="8713" max="8714" width="7.625" style="45" customWidth="1"/>
    <col min="8715" max="8717" width="10.625" style="45" customWidth="1"/>
    <col min="8718" max="8718" width="11.875" style="45" bestFit="1" customWidth="1"/>
    <col min="8719" max="8959" width="9" style="45"/>
    <col min="8960" max="8960" width="2.875" style="45" customWidth="1"/>
    <col min="8961" max="8961" width="12.125" style="45" customWidth="1"/>
    <col min="8962" max="8963" width="9" style="45"/>
    <col min="8964" max="8964" width="19.875" style="45" customWidth="1"/>
    <col min="8965" max="8965" width="15.25" style="45" bestFit="1" customWidth="1"/>
    <col min="8966" max="8966" width="16.5" style="45" bestFit="1" customWidth="1"/>
    <col min="8967" max="8968" width="9" style="45"/>
    <col min="8969" max="8970" width="7.625" style="45" customWidth="1"/>
    <col min="8971" max="8973" width="10.625" style="45" customWidth="1"/>
    <col min="8974" max="8974" width="11.875" style="45" bestFit="1" customWidth="1"/>
    <col min="8975" max="9215" width="9" style="45"/>
    <col min="9216" max="9216" width="2.875" style="45" customWidth="1"/>
    <col min="9217" max="9217" width="12.125" style="45" customWidth="1"/>
    <col min="9218" max="9219" width="9" style="45"/>
    <col min="9220" max="9220" width="19.875" style="45" customWidth="1"/>
    <col min="9221" max="9221" width="15.25" style="45" bestFit="1" customWidth="1"/>
    <col min="9222" max="9222" width="16.5" style="45" bestFit="1" customWidth="1"/>
    <col min="9223" max="9224" width="9" style="45"/>
    <col min="9225" max="9226" width="7.625" style="45" customWidth="1"/>
    <col min="9227" max="9229" width="10.625" style="45" customWidth="1"/>
    <col min="9230" max="9230" width="11.875" style="45" bestFit="1" customWidth="1"/>
    <col min="9231" max="9471" width="9" style="45"/>
    <col min="9472" max="9472" width="2.875" style="45" customWidth="1"/>
    <col min="9473" max="9473" width="12.125" style="45" customWidth="1"/>
    <col min="9474" max="9475" width="9" style="45"/>
    <col min="9476" max="9476" width="19.875" style="45" customWidth="1"/>
    <col min="9477" max="9477" width="15.25" style="45" bestFit="1" customWidth="1"/>
    <col min="9478" max="9478" width="16.5" style="45" bestFit="1" customWidth="1"/>
    <col min="9479" max="9480" width="9" style="45"/>
    <col min="9481" max="9482" width="7.625" style="45" customWidth="1"/>
    <col min="9483" max="9485" width="10.625" style="45" customWidth="1"/>
    <col min="9486" max="9486" width="11.875" style="45" bestFit="1" customWidth="1"/>
    <col min="9487" max="9727" width="9" style="45"/>
    <col min="9728" max="9728" width="2.875" style="45" customWidth="1"/>
    <col min="9729" max="9729" width="12.125" style="45" customWidth="1"/>
    <col min="9730" max="9731" width="9" style="45"/>
    <col min="9732" max="9732" width="19.875" style="45" customWidth="1"/>
    <col min="9733" max="9733" width="15.25" style="45" bestFit="1" customWidth="1"/>
    <col min="9734" max="9734" width="16.5" style="45" bestFit="1" customWidth="1"/>
    <col min="9735" max="9736" width="9" style="45"/>
    <col min="9737" max="9738" width="7.625" style="45" customWidth="1"/>
    <col min="9739" max="9741" width="10.625" style="45" customWidth="1"/>
    <col min="9742" max="9742" width="11.875" style="45" bestFit="1" customWidth="1"/>
    <col min="9743" max="9983" width="9" style="45"/>
    <col min="9984" max="9984" width="2.875" style="45" customWidth="1"/>
    <col min="9985" max="9985" width="12.125" style="45" customWidth="1"/>
    <col min="9986" max="9987" width="9" style="45"/>
    <col min="9988" max="9988" width="19.875" style="45" customWidth="1"/>
    <col min="9989" max="9989" width="15.25" style="45" bestFit="1" customWidth="1"/>
    <col min="9990" max="9990" width="16.5" style="45" bestFit="1" customWidth="1"/>
    <col min="9991" max="9992" width="9" style="45"/>
    <col min="9993" max="9994" width="7.625" style="45" customWidth="1"/>
    <col min="9995" max="9997" width="10.625" style="45" customWidth="1"/>
    <col min="9998" max="9998" width="11.875" style="45" bestFit="1" customWidth="1"/>
    <col min="9999" max="10239" width="9" style="45"/>
    <col min="10240" max="10240" width="2.875" style="45" customWidth="1"/>
    <col min="10241" max="10241" width="12.125" style="45" customWidth="1"/>
    <col min="10242" max="10243" width="9" style="45"/>
    <col min="10244" max="10244" width="19.875" style="45" customWidth="1"/>
    <col min="10245" max="10245" width="15.25" style="45" bestFit="1" customWidth="1"/>
    <col min="10246" max="10246" width="16.5" style="45" bestFit="1" customWidth="1"/>
    <col min="10247" max="10248" width="9" style="45"/>
    <col min="10249" max="10250" width="7.625" style="45" customWidth="1"/>
    <col min="10251" max="10253" width="10.625" style="45" customWidth="1"/>
    <col min="10254" max="10254" width="11.875" style="45" bestFit="1" customWidth="1"/>
    <col min="10255" max="10495" width="9" style="45"/>
    <col min="10496" max="10496" width="2.875" style="45" customWidth="1"/>
    <col min="10497" max="10497" width="12.125" style="45" customWidth="1"/>
    <col min="10498" max="10499" width="9" style="45"/>
    <col min="10500" max="10500" width="19.875" style="45" customWidth="1"/>
    <col min="10501" max="10501" width="15.25" style="45" bestFit="1" customWidth="1"/>
    <col min="10502" max="10502" width="16.5" style="45" bestFit="1" customWidth="1"/>
    <col min="10503" max="10504" width="9" style="45"/>
    <col min="10505" max="10506" width="7.625" style="45" customWidth="1"/>
    <col min="10507" max="10509" width="10.625" style="45" customWidth="1"/>
    <col min="10510" max="10510" width="11.875" style="45" bestFit="1" customWidth="1"/>
    <col min="10511" max="10751" width="9" style="45"/>
    <col min="10752" max="10752" width="2.875" style="45" customWidth="1"/>
    <col min="10753" max="10753" width="12.125" style="45" customWidth="1"/>
    <col min="10754" max="10755" width="9" style="45"/>
    <col min="10756" max="10756" width="19.875" style="45" customWidth="1"/>
    <col min="10757" max="10757" width="15.25" style="45" bestFit="1" customWidth="1"/>
    <col min="10758" max="10758" width="16.5" style="45" bestFit="1" customWidth="1"/>
    <col min="10759" max="10760" width="9" style="45"/>
    <col min="10761" max="10762" width="7.625" style="45" customWidth="1"/>
    <col min="10763" max="10765" width="10.625" style="45" customWidth="1"/>
    <col min="10766" max="10766" width="11.875" style="45" bestFit="1" customWidth="1"/>
    <col min="10767" max="11007" width="9" style="45"/>
    <col min="11008" max="11008" width="2.875" style="45" customWidth="1"/>
    <col min="11009" max="11009" width="12.125" style="45" customWidth="1"/>
    <col min="11010" max="11011" width="9" style="45"/>
    <col min="11012" max="11012" width="19.875" style="45" customWidth="1"/>
    <col min="11013" max="11013" width="15.25" style="45" bestFit="1" customWidth="1"/>
    <col min="11014" max="11014" width="16.5" style="45" bestFit="1" customWidth="1"/>
    <col min="11015" max="11016" width="9" style="45"/>
    <col min="11017" max="11018" width="7.625" style="45" customWidth="1"/>
    <col min="11019" max="11021" width="10.625" style="45" customWidth="1"/>
    <col min="11022" max="11022" width="11.875" style="45" bestFit="1" customWidth="1"/>
    <col min="11023" max="11263" width="9" style="45"/>
    <col min="11264" max="11264" width="2.875" style="45" customWidth="1"/>
    <col min="11265" max="11265" width="12.125" style="45" customWidth="1"/>
    <col min="11266" max="11267" width="9" style="45"/>
    <col min="11268" max="11268" width="19.875" style="45" customWidth="1"/>
    <col min="11269" max="11269" width="15.25" style="45" bestFit="1" customWidth="1"/>
    <col min="11270" max="11270" width="16.5" style="45" bestFit="1" customWidth="1"/>
    <col min="11271" max="11272" width="9" style="45"/>
    <col min="11273" max="11274" width="7.625" style="45" customWidth="1"/>
    <col min="11275" max="11277" width="10.625" style="45" customWidth="1"/>
    <col min="11278" max="11278" width="11.875" style="45" bestFit="1" customWidth="1"/>
    <col min="11279" max="11519" width="9" style="45"/>
    <col min="11520" max="11520" width="2.875" style="45" customWidth="1"/>
    <col min="11521" max="11521" width="12.125" style="45" customWidth="1"/>
    <col min="11522" max="11523" width="9" style="45"/>
    <col min="11524" max="11524" width="19.875" style="45" customWidth="1"/>
    <col min="11525" max="11525" width="15.25" style="45" bestFit="1" customWidth="1"/>
    <col min="11526" max="11526" width="16.5" style="45" bestFit="1" customWidth="1"/>
    <col min="11527" max="11528" width="9" style="45"/>
    <col min="11529" max="11530" width="7.625" style="45" customWidth="1"/>
    <col min="11531" max="11533" width="10.625" style="45" customWidth="1"/>
    <col min="11534" max="11534" width="11.875" style="45" bestFit="1" customWidth="1"/>
    <col min="11535" max="11775" width="9" style="45"/>
    <col min="11776" max="11776" width="2.875" style="45" customWidth="1"/>
    <col min="11777" max="11777" width="12.125" style="45" customWidth="1"/>
    <col min="11778" max="11779" width="9" style="45"/>
    <col min="11780" max="11780" width="19.875" style="45" customWidth="1"/>
    <col min="11781" max="11781" width="15.25" style="45" bestFit="1" customWidth="1"/>
    <col min="11782" max="11782" width="16.5" style="45" bestFit="1" customWidth="1"/>
    <col min="11783" max="11784" width="9" style="45"/>
    <col min="11785" max="11786" width="7.625" style="45" customWidth="1"/>
    <col min="11787" max="11789" width="10.625" style="45" customWidth="1"/>
    <col min="11790" max="11790" width="11.875" style="45" bestFit="1" customWidth="1"/>
    <col min="11791" max="12031" width="9" style="45"/>
    <col min="12032" max="12032" width="2.875" style="45" customWidth="1"/>
    <col min="12033" max="12033" width="12.125" style="45" customWidth="1"/>
    <col min="12034" max="12035" width="9" style="45"/>
    <col min="12036" max="12036" width="19.875" style="45" customWidth="1"/>
    <col min="12037" max="12037" width="15.25" style="45" bestFit="1" customWidth="1"/>
    <col min="12038" max="12038" width="16.5" style="45" bestFit="1" customWidth="1"/>
    <col min="12039" max="12040" width="9" style="45"/>
    <col min="12041" max="12042" width="7.625" style="45" customWidth="1"/>
    <col min="12043" max="12045" width="10.625" style="45" customWidth="1"/>
    <col min="12046" max="12046" width="11.875" style="45" bestFit="1" customWidth="1"/>
    <col min="12047" max="12287" width="9" style="45"/>
    <col min="12288" max="12288" width="2.875" style="45" customWidth="1"/>
    <col min="12289" max="12289" width="12.125" style="45" customWidth="1"/>
    <col min="12290" max="12291" width="9" style="45"/>
    <col min="12292" max="12292" width="19.875" style="45" customWidth="1"/>
    <col min="12293" max="12293" width="15.25" style="45" bestFit="1" customWidth="1"/>
    <col min="12294" max="12294" width="16.5" style="45" bestFit="1" customWidth="1"/>
    <col min="12295" max="12296" width="9" style="45"/>
    <col min="12297" max="12298" width="7.625" style="45" customWidth="1"/>
    <col min="12299" max="12301" width="10.625" style="45" customWidth="1"/>
    <col min="12302" max="12302" width="11.875" style="45" bestFit="1" customWidth="1"/>
    <col min="12303" max="12543" width="9" style="45"/>
    <col min="12544" max="12544" width="2.875" style="45" customWidth="1"/>
    <col min="12545" max="12545" width="12.125" style="45" customWidth="1"/>
    <col min="12546" max="12547" width="9" style="45"/>
    <col min="12548" max="12548" width="19.875" style="45" customWidth="1"/>
    <col min="12549" max="12549" width="15.25" style="45" bestFit="1" customWidth="1"/>
    <col min="12550" max="12550" width="16.5" style="45" bestFit="1" customWidth="1"/>
    <col min="12551" max="12552" width="9" style="45"/>
    <col min="12553" max="12554" width="7.625" style="45" customWidth="1"/>
    <col min="12555" max="12557" width="10.625" style="45" customWidth="1"/>
    <col min="12558" max="12558" width="11.875" style="45" bestFit="1" customWidth="1"/>
    <col min="12559" max="12799" width="9" style="45"/>
    <col min="12800" max="12800" width="2.875" style="45" customWidth="1"/>
    <col min="12801" max="12801" width="12.125" style="45" customWidth="1"/>
    <col min="12802" max="12803" width="9" style="45"/>
    <col min="12804" max="12804" width="19.875" style="45" customWidth="1"/>
    <col min="12805" max="12805" width="15.25" style="45" bestFit="1" customWidth="1"/>
    <col min="12806" max="12806" width="16.5" style="45" bestFit="1" customWidth="1"/>
    <col min="12807" max="12808" width="9" style="45"/>
    <col min="12809" max="12810" width="7.625" style="45" customWidth="1"/>
    <col min="12811" max="12813" width="10.625" style="45" customWidth="1"/>
    <col min="12814" max="12814" width="11.875" style="45" bestFit="1" customWidth="1"/>
    <col min="12815" max="13055" width="9" style="45"/>
    <col min="13056" max="13056" width="2.875" style="45" customWidth="1"/>
    <col min="13057" max="13057" width="12.125" style="45" customWidth="1"/>
    <col min="13058" max="13059" width="9" style="45"/>
    <col min="13060" max="13060" width="19.875" style="45" customWidth="1"/>
    <col min="13061" max="13061" width="15.25" style="45" bestFit="1" customWidth="1"/>
    <col min="13062" max="13062" width="16.5" style="45" bestFit="1" customWidth="1"/>
    <col min="13063" max="13064" width="9" style="45"/>
    <col min="13065" max="13066" width="7.625" style="45" customWidth="1"/>
    <col min="13067" max="13069" width="10.625" style="45" customWidth="1"/>
    <col min="13070" max="13070" width="11.875" style="45" bestFit="1" customWidth="1"/>
    <col min="13071" max="13311" width="9" style="45"/>
    <col min="13312" max="13312" width="2.875" style="45" customWidth="1"/>
    <col min="13313" max="13313" width="12.125" style="45" customWidth="1"/>
    <col min="13314" max="13315" width="9" style="45"/>
    <col min="13316" max="13316" width="19.875" style="45" customWidth="1"/>
    <col min="13317" max="13317" width="15.25" style="45" bestFit="1" customWidth="1"/>
    <col min="13318" max="13318" width="16.5" style="45" bestFit="1" customWidth="1"/>
    <col min="13319" max="13320" width="9" style="45"/>
    <col min="13321" max="13322" width="7.625" style="45" customWidth="1"/>
    <col min="13323" max="13325" width="10.625" style="45" customWidth="1"/>
    <col min="13326" max="13326" width="11.875" style="45" bestFit="1" customWidth="1"/>
    <col min="13327" max="13567" width="9" style="45"/>
    <col min="13568" max="13568" width="2.875" style="45" customWidth="1"/>
    <col min="13569" max="13569" width="12.125" style="45" customWidth="1"/>
    <col min="13570" max="13571" width="9" style="45"/>
    <col min="13572" max="13572" width="19.875" style="45" customWidth="1"/>
    <col min="13573" max="13573" width="15.25" style="45" bestFit="1" customWidth="1"/>
    <col min="13574" max="13574" width="16.5" style="45" bestFit="1" customWidth="1"/>
    <col min="13575" max="13576" width="9" style="45"/>
    <col min="13577" max="13578" width="7.625" style="45" customWidth="1"/>
    <col min="13579" max="13581" width="10.625" style="45" customWidth="1"/>
    <col min="13582" max="13582" width="11.875" style="45" bestFit="1" customWidth="1"/>
    <col min="13583" max="13823" width="9" style="45"/>
    <col min="13824" max="13824" width="2.875" style="45" customWidth="1"/>
    <col min="13825" max="13825" width="12.125" style="45" customWidth="1"/>
    <col min="13826" max="13827" width="9" style="45"/>
    <col min="13828" max="13828" width="19.875" style="45" customWidth="1"/>
    <col min="13829" max="13829" width="15.25" style="45" bestFit="1" customWidth="1"/>
    <col min="13830" max="13830" width="16.5" style="45" bestFit="1" customWidth="1"/>
    <col min="13831" max="13832" width="9" style="45"/>
    <col min="13833" max="13834" width="7.625" style="45" customWidth="1"/>
    <col min="13835" max="13837" width="10.625" style="45" customWidth="1"/>
    <col min="13838" max="13838" width="11.875" style="45" bestFit="1" customWidth="1"/>
    <col min="13839" max="14079" width="9" style="45"/>
    <col min="14080" max="14080" width="2.875" style="45" customWidth="1"/>
    <col min="14081" max="14081" width="12.125" style="45" customWidth="1"/>
    <col min="14082" max="14083" width="9" style="45"/>
    <col min="14084" max="14084" width="19.875" style="45" customWidth="1"/>
    <col min="14085" max="14085" width="15.25" style="45" bestFit="1" customWidth="1"/>
    <col min="14086" max="14086" width="16.5" style="45" bestFit="1" customWidth="1"/>
    <col min="14087" max="14088" width="9" style="45"/>
    <col min="14089" max="14090" width="7.625" style="45" customWidth="1"/>
    <col min="14091" max="14093" width="10.625" style="45" customWidth="1"/>
    <col min="14094" max="14094" width="11.875" style="45" bestFit="1" customWidth="1"/>
    <col min="14095" max="14335" width="9" style="45"/>
    <col min="14336" max="14336" width="2.875" style="45" customWidth="1"/>
    <col min="14337" max="14337" width="12.125" style="45" customWidth="1"/>
    <col min="14338" max="14339" width="9" style="45"/>
    <col min="14340" max="14340" width="19.875" style="45" customWidth="1"/>
    <col min="14341" max="14341" width="15.25" style="45" bestFit="1" customWidth="1"/>
    <col min="14342" max="14342" width="16.5" style="45" bestFit="1" customWidth="1"/>
    <col min="14343" max="14344" width="9" style="45"/>
    <col min="14345" max="14346" width="7.625" style="45" customWidth="1"/>
    <col min="14347" max="14349" width="10.625" style="45" customWidth="1"/>
    <col min="14350" max="14350" width="11.875" style="45" bestFit="1" customWidth="1"/>
    <col min="14351" max="14591" width="9" style="45"/>
    <col min="14592" max="14592" width="2.875" style="45" customWidth="1"/>
    <col min="14593" max="14593" width="12.125" style="45" customWidth="1"/>
    <col min="14594" max="14595" width="9" style="45"/>
    <col min="14596" max="14596" width="19.875" style="45" customWidth="1"/>
    <col min="14597" max="14597" width="15.25" style="45" bestFit="1" customWidth="1"/>
    <col min="14598" max="14598" width="16.5" style="45" bestFit="1" customWidth="1"/>
    <col min="14599" max="14600" width="9" style="45"/>
    <col min="14601" max="14602" width="7.625" style="45" customWidth="1"/>
    <col min="14603" max="14605" width="10.625" style="45" customWidth="1"/>
    <col min="14606" max="14606" width="11.875" style="45" bestFit="1" customWidth="1"/>
    <col min="14607" max="14847" width="9" style="45"/>
    <col min="14848" max="14848" width="2.875" style="45" customWidth="1"/>
    <col min="14849" max="14849" width="12.125" style="45" customWidth="1"/>
    <col min="14850" max="14851" width="9" style="45"/>
    <col min="14852" max="14852" width="19.875" style="45" customWidth="1"/>
    <col min="14853" max="14853" width="15.25" style="45" bestFit="1" customWidth="1"/>
    <col min="14854" max="14854" width="16.5" style="45" bestFit="1" customWidth="1"/>
    <col min="14855" max="14856" width="9" style="45"/>
    <col min="14857" max="14858" width="7.625" style="45" customWidth="1"/>
    <col min="14859" max="14861" width="10.625" style="45" customWidth="1"/>
    <col min="14862" max="14862" width="11.875" style="45" bestFit="1" customWidth="1"/>
    <col min="14863" max="15103" width="9" style="45"/>
    <col min="15104" max="15104" width="2.875" style="45" customWidth="1"/>
    <col min="15105" max="15105" width="12.125" style="45" customWidth="1"/>
    <col min="15106" max="15107" width="9" style="45"/>
    <col min="15108" max="15108" width="19.875" style="45" customWidth="1"/>
    <col min="15109" max="15109" width="15.25" style="45" bestFit="1" customWidth="1"/>
    <col min="15110" max="15110" width="16.5" style="45" bestFit="1" customWidth="1"/>
    <col min="15111" max="15112" width="9" style="45"/>
    <col min="15113" max="15114" width="7.625" style="45" customWidth="1"/>
    <col min="15115" max="15117" width="10.625" style="45" customWidth="1"/>
    <col min="15118" max="15118" width="11.875" style="45" bestFit="1" customWidth="1"/>
    <col min="15119" max="15359" width="9" style="45"/>
    <col min="15360" max="15360" width="2.875" style="45" customWidth="1"/>
    <col min="15361" max="15361" width="12.125" style="45" customWidth="1"/>
    <col min="15362" max="15363" width="9" style="45"/>
    <col min="15364" max="15364" width="19.875" style="45" customWidth="1"/>
    <col min="15365" max="15365" width="15.25" style="45" bestFit="1" customWidth="1"/>
    <col min="15366" max="15366" width="16.5" style="45" bestFit="1" customWidth="1"/>
    <col min="15367" max="15368" width="9" style="45"/>
    <col min="15369" max="15370" width="7.625" style="45" customWidth="1"/>
    <col min="15371" max="15373" width="10.625" style="45" customWidth="1"/>
    <col min="15374" max="15374" width="11.875" style="45" bestFit="1" customWidth="1"/>
    <col min="15375" max="15615" width="9" style="45"/>
    <col min="15616" max="15616" width="2.875" style="45" customWidth="1"/>
    <col min="15617" max="15617" width="12.125" style="45" customWidth="1"/>
    <col min="15618" max="15619" width="9" style="45"/>
    <col min="15620" max="15620" width="19.875" style="45" customWidth="1"/>
    <col min="15621" max="15621" width="15.25" style="45" bestFit="1" customWidth="1"/>
    <col min="15622" max="15622" width="16.5" style="45" bestFit="1" customWidth="1"/>
    <col min="15623" max="15624" width="9" style="45"/>
    <col min="15625" max="15626" width="7.625" style="45" customWidth="1"/>
    <col min="15627" max="15629" width="10.625" style="45" customWidth="1"/>
    <col min="15630" max="15630" width="11.875" style="45" bestFit="1" customWidth="1"/>
    <col min="15631" max="15871" width="9" style="45"/>
    <col min="15872" max="15872" width="2.875" style="45" customWidth="1"/>
    <col min="15873" max="15873" width="12.125" style="45" customWidth="1"/>
    <col min="15874" max="15875" width="9" style="45"/>
    <col min="15876" max="15876" width="19.875" style="45" customWidth="1"/>
    <col min="15877" max="15877" width="15.25" style="45" bestFit="1" customWidth="1"/>
    <col min="15878" max="15878" width="16.5" style="45" bestFit="1" customWidth="1"/>
    <col min="15879" max="15880" width="9" style="45"/>
    <col min="15881" max="15882" width="7.625" style="45" customWidth="1"/>
    <col min="15883" max="15885" width="10.625" style="45" customWidth="1"/>
    <col min="15886" max="15886" width="11.875" style="45" bestFit="1" customWidth="1"/>
    <col min="15887" max="16127" width="9" style="45"/>
    <col min="16128" max="16128" width="2.875" style="45" customWidth="1"/>
    <col min="16129" max="16129" width="12.125" style="45" customWidth="1"/>
    <col min="16130" max="16131" width="9" style="45"/>
    <col min="16132" max="16132" width="19.875" style="45" customWidth="1"/>
    <col min="16133" max="16133" width="15.25" style="45" bestFit="1" customWidth="1"/>
    <col min="16134" max="16134" width="16.5" style="45" bestFit="1" customWidth="1"/>
    <col min="16135" max="16136" width="9" style="45"/>
    <col min="16137" max="16138" width="7.625" style="45" customWidth="1"/>
    <col min="16139" max="16141" width="10.625" style="45" customWidth="1"/>
    <col min="16142" max="16142" width="11.875" style="45" bestFit="1" customWidth="1"/>
    <col min="16143" max="16384" width="9" style="45"/>
  </cols>
  <sheetData>
    <row r="1" spans="2:14" ht="30.75" customHeight="1">
      <c r="B1" s="1635" t="s">
        <v>646</v>
      </c>
      <c r="C1" s="1635"/>
      <c r="D1" s="1635"/>
      <c r="E1" s="1635"/>
      <c r="F1" s="1635"/>
      <c r="G1" s="1635"/>
      <c r="H1" s="1635"/>
      <c r="I1" s="1635"/>
      <c r="J1" s="1635"/>
      <c r="K1" s="1635"/>
      <c r="L1" s="1635"/>
      <c r="M1" s="1635"/>
      <c r="N1" s="1635"/>
    </row>
    <row r="2" spans="2:14" ht="19.5" thickBot="1">
      <c r="B2" s="281"/>
      <c r="C2" s="282"/>
      <c r="D2" s="283"/>
      <c r="E2" s="282"/>
      <c r="F2" s="283"/>
      <c r="G2" s="283"/>
      <c r="H2" s="283"/>
      <c r="I2" s="280"/>
      <c r="J2" s="283"/>
      <c r="K2" s="284"/>
      <c r="L2" s="284"/>
      <c r="M2" s="1742" t="s">
        <v>135</v>
      </c>
      <c r="N2" s="1742"/>
    </row>
    <row r="3" spans="2:14" ht="16.5" customHeight="1">
      <c r="B3" s="1636" t="s">
        <v>398</v>
      </c>
      <c r="C3" s="1639" t="s">
        <v>65</v>
      </c>
      <c r="D3" s="1642" t="s">
        <v>136</v>
      </c>
      <c r="E3" s="1642"/>
      <c r="F3" s="1642"/>
      <c r="G3" s="1643"/>
      <c r="H3" s="1639" t="s">
        <v>137</v>
      </c>
      <c r="I3" s="1743" t="s">
        <v>198</v>
      </c>
      <c r="J3" s="1627" t="s">
        <v>419</v>
      </c>
      <c r="K3" s="1630" t="s">
        <v>139</v>
      </c>
      <c r="L3" s="1630"/>
      <c r="M3" s="1630"/>
      <c r="N3" s="1632" t="s">
        <v>134</v>
      </c>
    </row>
    <row r="4" spans="2:14" ht="16.5" customHeight="1">
      <c r="B4" s="1637"/>
      <c r="C4" s="1640"/>
      <c r="D4" s="1644"/>
      <c r="E4" s="1644"/>
      <c r="F4" s="1644"/>
      <c r="G4" s="1645"/>
      <c r="H4" s="1640"/>
      <c r="I4" s="1744"/>
      <c r="J4" s="1628"/>
      <c r="K4" s="1631"/>
      <c r="L4" s="1631"/>
      <c r="M4" s="1631"/>
      <c r="N4" s="1633"/>
    </row>
    <row r="5" spans="2:14" ht="52.5" customHeight="1" thickBot="1">
      <c r="B5" s="1638"/>
      <c r="C5" s="1641"/>
      <c r="D5" s="662" t="s">
        <v>140</v>
      </c>
      <c r="E5" s="662" t="s">
        <v>43</v>
      </c>
      <c r="F5" s="285" t="s">
        <v>33</v>
      </c>
      <c r="G5" s="662" t="s">
        <v>142</v>
      </c>
      <c r="H5" s="1641"/>
      <c r="I5" s="1745"/>
      <c r="J5" s="1629"/>
      <c r="K5" s="286" t="s">
        <v>143</v>
      </c>
      <c r="L5" s="286" t="s">
        <v>601</v>
      </c>
      <c r="M5" s="286" t="s">
        <v>144</v>
      </c>
      <c r="N5" s="1634"/>
    </row>
    <row r="6" spans="2:14" ht="24.75" customHeight="1" thickBot="1">
      <c r="B6" s="287" t="s">
        <v>48</v>
      </c>
      <c r="C6" s="288"/>
      <c r="D6" s="1649"/>
      <c r="E6" s="1650"/>
      <c r="F6" s="1650"/>
      <c r="G6" s="1651"/>
      <c r="H6" s="288"/>
      <c r="I6" s="290"/>
      <c r="J6" s="291">
        <f>SUM(J7:J27)</f>
        <v>4</v>
      </c>
      <c r="K6" s="292">
        <f>SUM(K7:K27)</f>
        <v>960</v>
      </c>
      <c r="L6" s="292">
        <f t="shared" ref="L6:M6" si="0">SUM(L7:L27)</f>
        <v>480</v>
      </c>
      <c r="M6" s="292">
        <f t="shared" si="0"/>
        <v>480</v>
      </c>
      <c r="N6" s="861"/>
    </row>
    <row r="7" spans="2:14" ht="18" thickTop="1">
      <c r="B7" s="806" t="s">
        <v>362</v>
      </c>
      <c r="C7" s="807" t="s">
        <v>49</v>
      </c>
      <c r="D7" s="807" t="s">
        <v>404</v>
      </c>
      <c r="E7" s="808" t="s">
        <v>416</v>
      </c>
      <c r="F7" s="807" t="s">
        <v>417</v>
      </c>
      <c r="G7" s="807" t="s">
        <v>405</v>
      </c>
      <c r="H7" s="807" t="s">
        <v>418</v>
      </c>
      <c r="I7" s="860">
        <v>100</v>
      </c>
      <c r="J7" s="810">
        <v>4</v>
      </c>
      <c r="K7" s="811">
        <f>J7*240</f>
        <v>960</v>
      </c>
      <c r="L7" s="812">
        <f>K7*0.5</f>
        <v>480</v>
      </c>
      <c r="M7" s="812">
        <f>K7*0.5</f>
        <v>480</v>
      </c>
      <c r="N7" s="813"/>
    </row>
    <row r="8" spans="2:14" ht="17.25">
      <c r="B8" s="1167"/>
      <c r="C8" s="1168"/>
      <c r="D8" s="1168"/>
      <c r="E8" s="1169"/>
      <c r="F8" s="1168"/>
      <c r="G8" s="1168"/>
      <c r="H8" s="1170"/>
      <c r="I8" s="1171"/>
      <c r="J8" s="296"/>
      <c r="K8" s="1185">
        <f t="shared" ref="K8:K27" si="1">J8*240</f>
        <v>0</v>
      </c>
      <c r="L8" s="1186">
        <f t="shared" ref="L8:L27" si="2">K8*0.5</f>
        <v>0</v>
      </c>
      <c r="M8" s="1186">
        <f t="shared" ref="M8:M27" si="3">K8*0.5</f>
        <v>0</v>
      </c>
      <c r="N8" s="1172"/>
    </row>
    <row r="9" spans="2:14" ht="17.25">
      <c r="B9" s="1167"/>
      <c r="C9" s="1168"/>
      <c r="D9" s="1168"/>
      <c r="E9" s="1169"/>
      <c r="F9" s="1168"/>
      <c r="G9" s="1168"/>
      <c r="H9" s="1170"/>
      <c r="I9" s="1171"/>
      <c r="J9" s="296"/>
      <c r="K9" s="1185">
        <f t="shared" si="1"/>
        <v>0</v>
      </c>
      <c r="L9" s="1186">
        <f t="shared" si="2"/>
        <v>0</v>
      </c>
      <c r="M9" s="1186">
        <f t="shared" si="3"/>
        <v>0</v>
      </c>
      <c r="N9" s="1172"/>
    </row>
    <row r="10" spans="2:14" ht="17.25">
      <c r="B10" s="1167"/>
      <c r="C10" s="1168"/>
      <c r="D10" s="1168"/>
      <c r="E10" s="1169"/>
      <c r="F10" s="1168"/>
      <c r="G10" s="1168"/>
      <c r="H10" s="1170"/>
      <c r="I10" s="1171"/>
      <c r="J10" s="296"/>
      <c r="K10" s="1185">
        <f t="shared" si="1"/>
        <v>0</v>
      </c>
      <c r="L10" s="1186">
        <f t="shared" si="2"/>
        <v>0</v>
      </c>
      <c r="M10" s="1186">
        <f t="shared" si="3"/>
        <v>0</v>
      </c>
      <c r="N10" s="1172"/>
    </row>
    <row r="11" spans="2:14" ht="17.25">
      <c r="B11" s="1167"/>
      <c r="C11" s="1168"/>
      <c r="D11" s="1168"/>
      <c r="E11" s="1169"/>
      <c r="F11" s="1168"/>
      <c r="G11" s="1168"/>
      <c r="H11" s="1170"/>
      <c r="I11" s="1171"/>
      <c r="J11" s="296"/>
      <c r="K11" s="1185">
        <f t="shared" si="1"/>
        <v>0</v>
      </c>
      <c r="L11" s="1186">
        <f t="shared" si="2"/>
        <v>0</v>
      </c>
      <c r="M11" s="1186">
        <f t="shared" si="3"/>
        <v>0</v>
      </c>
      <c r="N11" s="1173"/>
    </row>
    <row r="12" spans="2:14" ht="17.25">
      <c r="B12" s="1167"/>
      <c r="C12" s="1168"/>
      <c r="D12" s="1168"/>
      <c r="E12" s="1169"/>
      <c r="F12" s="1168"/>
      <c r="G12" s="1168"/>
      <c r="H12" s="1170"/>
      <c r="I12" s="1171"/>
      <c r="J12" s="296"/>
      <c r="K12" s="1185">
        <f t="shared" si="1"/>
        <v>0</v>
      </c>
      <c r="L12" s="1186">
        <f t="shared" si="2"/>
        <v>0</v>
      </c>
      <c r="M12" s="1186">
        <f t="shared" si="3"/>
        <v>0</v>
      </c>
      <c r="N12" s="1172"/>
    </row>
    <row r="13" spans="2:14" ht="17.25">
      <c r="B13" s="1167"/>
      <c r="C13" s="1168"/>
      <c r="D13" s="1168"/>
      <c r="E13" s="1169"/>
      <c r="F13" s="1168"/>
      <c r="G13" s="1168"/>
      <c r="H13" s="1170"/>
      <c r="I13" s="1171"/>
      <c r="J13" s="296"/>
      <c r="K13" s="1185">
        <f t="shared" si="1"/>
        <v>0</v>
      </c>
      <c r="L13" s="1186">
        <f t="shared" si="2"/>
        <v>0</v>
      </c>
      <c r="M13" s="1186">
        <f t="shared" si="3"/>
        <v>0</v>
      </c>
      <c r="N13" s="1172"/>
    </row>
    <row r="14" spans="2:14" ht="17.25">
      <c r="B14" s="1167"/>
      <c r="C14" s="1168"/>
      <c r="D14" s="1168"/>
      <c r="E14" s="1169"/>
      <c r="F14" s="1168"/>
      <c r="G14" s="1168"/>
      <c r="H14" s="1170"/>
      <c r="I14" s="1171"/>
      <c r="J14" s="296"/>
      <c r="K14" s="1185">
        <f t="shared" si="1"/>
        <v>0</v>
      </c>
      <c r="L14" s="1186">
        <f t="shared" si="2"/>
        <v>0</v>
      </c>
      <c r="M14" s="1186">
        <f t="shared" si="3"/>
        <v>0</v>
      </c>
      <c r="N14" s="1172"/>
    </row>
    <row r="15" spans="2:14" ht="17.25">
      <c r="B15" s="1167"/>
      <c r="C15" s="1168"/>
      <c r="D15" s="1168"/>
      <c r="E15" s="1169"/>
      <c r="F15" s="1168"/>
      <c r="G15" s="1168"/>
      <c r="H15" s="1170"/>
      <c r="I15" s="1171"/>
      <c r="J15" s="296"/>
      <c r="K15" s="1185">
        <f t="shared" si="1"/>
        <v>0</v>
      </c>
      <c r="L15" s="1186">
        <f t="shared" si="2"/>
        <v>0</v>
      </c>
      <c r="M15" s="1186">
        <f t="shared" si="3"/>
        <v>0</v>
      </c>
      <c r="N15" s="1172"/>
    </row>
    <row r="16" spans="2:14" ht="17.25">
      <c r="B16" s="1167"/>
      <c r="C16" s="1168"/>
      <c r="D16" s="1168"/>
      <c r="E16" s="1169"/>
      <c r="F16" s="1168"/>
      <c r="G16" s="1168"/>
      <c r="H16" s="1170"/>
      <c r="I16" s="1171"/>
      <c r="J16" s="296"/>
      <c r="K16" s="1185">
        <f t="shared" si="1"/>
        <v>0</v>
      </c>
      <c r="L16" s="1186">
        <f t="shared" si="2"/>
        <v>0</v>
      </c>
      <c r="M16" s="1186">
        <f t="shared" si="3"/>
        <v>0</v>
      </c>
      <c r="N16" s="1172"/>
    </row>
    <row r="17" spans="2:14" ht="17.25">
      <c r="B17" s="1167"/>
      <c r="C17" s="1168"/>
      <c r="D17" s="1168"/>
      <c r="E17" s="1169"/>
      <c r="F17" s="1168"/>
      <c r="G17" s="1168"/>
      <c r="H17" s="1170"/>
      <c r="I17" s="1171"/>
      <c r="J17" s="296"/>
      <c r="K17" s="1185">
        <f t="shared" si="1"/>
        <v>0</v>
      </c>
      <c r="L17" s="1186">
        <f t="shared" si="2"/>
        <v>0</v>
      </c>
      <c r="M17" s="1186">
        <f t="shared" si="3"/>
        <v>0</v>
      </c>
      <c r="N17" s="1172"/>
    </row>
    <row r="18" spans="2:14" ht="17.25">
      <c r="B18" s="1167"/>
      <c r="C18" s="1168"/>
      <c r="D18" s="1168"/>
      <c r="E18" s="1169"/>
      <c r="F18" s="1168"/>
      <c r="G18" s="1168"/>
      <c r="H18" s="1170"/>
      <c r="I18" s="1171"/>
      <c r="J18" s="296"/>
      <c r="K18" s="1185">
        <f t="shared" si="1"/>
        <v>0</v>
      </c>
      <c r="L18" s="1186">
        <f t="shared" si="2"/>
        <v>0</v>
      </c>
      <c r="M18" s="1186">
        <f t="shared" si="3"/>
        <v>0</v>
      </c>
      <c r="N18" s="1172"/>
    </row>
    <row r="19" spans="2:14" ht="17.25">
      <c r="B19" s="1167"/>
      <c r="C19" s="1168"/>
      <c r="D19" s="1168"/>
      <c r="E19" s="1169"/>
      <c r="F19" s="1168"/>
      <c r="G19" s="1168"/>
      <c r="H19" s="1170"/>
      <c r="I19" s="1171"/>
      <c r="J19" s="296"/>
      <c r="K19" s="1185">
        <f t="shared" si="1"/>
        <v>0</v>
      </c>
      <c r="L19" s="1186">
        <f t="shared" si="2"/>
        <v>0</v>
      </c>
      <c r="M19" s="1186">
        <f t="shared" si="3"/>
        <v>0</v>
      </c>
      <c r="N19" s="1172"/>
    </row>
    <row r="20" spans="2:14" ht="17.25">
      <c r="B20" s="1167"/>
      <c r="C20" s="1168"/>
      <c r="D20" s="1168"/>
      <c r="E20" s="1169"/>
      <c r="F20" s="1168"/>
      <c r="G20" s="1168"/>
      <c r="H20" s="1170"/>
      <c r="I20" s="1171"/>
      <c r="J20" s="296"/>
      <c r="K20" s="1185">
        <f t="shared" si="1"/>
        <v>0</v>
      </c>
      <c r="L20" s="1186">
        <f t="shared" si="2"/>
        <v>0</v>
      </c>
      <c r="M20" s="1186">
        <f t="shared" si="3"/>
        <v>0</v>
      </c>
      <c r="N20" s="1172"/>
    </row>
    <row r="21" spans="2:14" ht="17.25">
      <c r="B21" s="1167"/>
      <c r="C21" s="1168"/>
      <c r="D21" s="1168"/>
      <c r="E21" s="1169"/>
      <c r="F21" s="1168"/>
      <c r="G21" s="1168"/>
      <c r="H21" s="1170"/>
      <c r="I21" s="1171"/>
      <c r="J21" s="296"/>
      <c r="K21" s="1185">
        <f t="shared" si="1"/>
        <v>0</v>
      </c>
      <c r="L21" s="1186">
        <f t="shared" si="2"/>
        <v>0</v>
      </c>
      <c r="M21" s="1186">
        <f t="shared" si="3"/>
        <v>0</v>
      </c>
      <c r="N21" s="1172"/>
    </row>
    <row r="22" spans="2:14" ht="17.25">
      <c r="B22" s="1167"/>
      <c r="C22" s="1174"/>
      <c r="D22" s="1174"/>
      <c r="E22" s="1175"/>
      <c r="F22" s="1174"/>
      <c r="G22" s="1174"/>
      <c r="H22" s="1170"/>
      <c r="I22" s="1176"/>
      <c r="J22" s="401"/>
      <c r="K22" s="1185">
        <f t="shared" si="1"/>
        <v>0</v>
      </c>
      <c r="L22" s="1186">
        <f t="shared" si="2"/>
        <v>0</v>
      </c>
      <c r="M22" s="1186">
        <f t="shared" si="3"/>
        <v>0</v>
      </c>
      <c r="N22" s="1177"/>
    </row>
    <row r="23" spans="2:14" ht="17.25">
      <c r="B23" s="1167"/>
      <c r="C23" s="1174"/>
      <c r="D23" s="1174"/>
      <c r="E23" s="1175"/>
      <c r="F23" s="1174"/>
      <c r="G23" s="1174"/>
      <c r="H23" s="1170"/>
      <c r="I23" s="1176"/>
      <c r="J23" s="401"/>
      <c r="K23" s="1185">
        <f t="shared" si="1"/>
        <v>0</v>
      </c>
      <c r="L23" s="1186">
        <f t="shared" si="2"/>
        <v>0</v>
      </c>
      <c r="M23" s="1186">
        <f t="shared" si="3"/>
        <v>0</v>
      </c>
      <c r="N23" s="1177"/>
    </row>
    <row r="24" spans="2:14" ht="17.25">
      <c r="B24" s="1167"/>
      <c r="C24" s="1174"/>
      <c r="D24" s="1174"/>
      <c r="E24" s="1175"/>
      <c r="F24" s="1174"/>
      <c r="G24" s="1174"/>
      <c r="H24" s="1170"/>
      <c r="I24" s="1176"/>
      <c r="J24" s="401"/>
      <c r="K24" s="1185">
        <f t="shared" si="1"/>
        <v>0</v>
      </c>
      <c r="L24" s="1186">
        <f t="shared" si="2"/>
        <v>0</v>
      </c>
      <c r="M24" s="1186">
        <f t="shared" si="3"/>
        <v>0</v>
      </c>
      <c r="N24" s="1177"/>
    </row>
    <row r="25" spans="2:14" ht="17.25">
      <c r="B25" s="1167"/>
      <c r="C25" s="1174"/>
      <c r="D25" s="1174"/>
      <c r="E25" s="1175"/>
      <c r="F25" s="1174"/>
      <c r="G25" s="1174"/>
      <c r="H25" s="1170"/>
      <c r="I25" s="1176"/>
      <c r="J25" s="401"/>
      <c r="K25" s="1185">
        <f t="shared" si="1"/>
        <v>0</v>
      </c>
      <c r="L25" s="1186">
        <f t="shared" si="2"/>
        <v>0</v>
      </c>
      <c r="M25" s="1186">
        <f t="shared" si="3"/>
        <v>0</v>
      </c>
      <c r="N25" s="1177"/>
    </row>
    <row r="26" spans="2:14" ht="17.25">
      <c r="B26" s="1167"/>
      <c r="C26" s="1174"/>
      <c r="D26" s="1174"/>
      <c r="E26" s="1175"/>
      <c r="F26" s="1174"/>
      <c r="G26" s="1174"/>
      <c r="H26" s="1170"/>
      <c r="I26" s="1176"/>
      <c r="J26" s="401"/>
      <c r="K26" s="1185">
        <f t="shared" si="1"/>
        <v>0</v>
      </c>
      <c r="L26" s="1186">
        <f t="shared" si="2"/>
        <v>0</v>
      </c>
      <c r="M26" s="1186">
        <f t="shared" si="3"/>
        <v>0</v>
      </c>
      <c r="N26" s="1177"/>
    </row>
    <row r="27" spans="2:14" ht="18" thickBot="1">
      <c r="B27" s="1178"/>
      <c r="C27" s="1179"/>
      <c r="D27" s="1180"/>
      <c r="E27" s="1181"/>
      <c r="F27" s="1180"/>
      <c r="G27" s="1180"/>
      <c r="H27" s="1180"/>
      <c r="I27" s="1182"/>
      <c r="J27" s="1183"/>
      <c r="K27" s="1187">
        <f t="shared" si="1"/>
        <v>0</v>
      </c>
      <c r="L27" s="1188">
        <f t="shared" si="2"/>
        <v>0</v>
      </c>
      <c r="M27" s="1188">
        <f t="shared" si="3"/>
        <v>0</v>
      </c>
      <c r="N27" s="1184"/>
    </row>
    <row r="28" spans="2:14" ht="6.75" customHeight="1"/>
    <row r="29" spans="2:14" ht="17.25">
      <c r="B29" s="297" t="s">
        <v>420</v>
      </c>
      <c r="C29" s="298"/>
      <c r="D29" s="299"/>
      <c r="E29" s="300"/>
      <c r="F29" s="299"/>
      <c r="G29" s="299"/>
      <c r="H29" s="299"/>
      <c r="I29" s="302"/>
      <c r="J29" s="299"/>
      <c r="K29" s="303"/>
      <c r="L29" s="304"/>
      <c r="M29" s="305"/>
      <c r="N29" s="300"/>
    </row>
    <row r="30" spans="2:14" ht="17.25">
      <c r="B30" s="306" t="s">
        <v>199</v>
      </c>
      <c r="C30" s="298"/>
      <c r="D30" s="299"/>
      <c r="E30" s="300"/>
      <c r="F30" s="299"/>
      <c r="G30" s="299"/>
      <c r="H30" s="299"/>
      <c r="I30" s="302"/>
      <c r="J30" s="299"/>
      <c r="K30" s="303"/>
      <c r="L30" s="304"/>
      <c r="M30" s="305"/>
      <c r="N30" s="300"/>
    </row>
    <row r="31" spans="2:14" ht="17.25">
      <c r="B31" s="297"/>
    </row>
  </sheetData>
  <mergeCells count="11">
    <mergeCell ref="B1:N1"/>
    <mergeCell ref="D6:G6"/>
    <mergeCell ref="M2:N2"/>
    <mergeCell ref="B3:B5"/>
    <mergeCell ref="C3:C5"/>
    <mergeCell ref="D3:G4"/>
    <mergeCell ref="H3:H5"/>
    <mergeCell ref="I3:I5"/>
    <mergeCell ref="J3:J5"/>
    <mergeCell ref="K3:M4"/>
    <mergeCell ref="N3:N5"/>
  </mergeCells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zoomScale="85" zoomScaleNormal="85" zoomScaleSheetLayoutView="85" workbookViewId="0">
      <selection activeCell="C24" sqref="C24"/>
    </sheetView>
  </sheetViews>
  <sheetFormatPr defaultRowHeight="16.5"/>
  <cols>
    <col min="1" max="1" width="2.75" style="45" customWidth="1"/>
    <col min="2" max="2" width="10.375" style="45" customWidth="1"/>
    <col min="3" max="3" width="16" style="45" hidden="1" customWidth="1"/>
    <col min="4" max="4" width="12.125" style="45" bestFit="1" customWidth="1"/>
    <col min="5" max="5" width="14.5" style="46" customWidth="1"/>
    <col min="6" max="6" width="19.375" style="45" customWidth="1"/>
    <col min="7" max="7" width="15" style="45" bestFit="1" customWidth="1"/>
    <col min="8" max="8" width="10.875" style="45" customWidth="1"/>
    <col min="9" max="9" width="9.875" style="45" bestFit="1" customWidth="1"/>
    <col min="10" max="10" width="12.5" style="45" customWidth="1"/>
    <col min="11" max="11" width="9.875" style="45" customWidth="1"/>
    <col min="12" max="12" width="12.125" style="45" customWidth="1"/>
    <col min="13" max="13" width="12" style="45" customWidth="1"/>
    <col min="14" max="14" width="12.25" style="382" hidden="1" customWidth="1"/>
    <col min="15" max="15" width="9.75" style="45" hidden="1" customWidth="1"/>
    <col min="16" max="16" width="9" style="45"/>
    <col min="17" max="17" width="0" style="45" hidden="1" customWidth="1"/>
    <col min="18" max="18" width="11" style="45" bestFit="1" customWidth="1"/>
    <col min="19" max="19" width="11.625" style="45" bestFit="1" customWidth="1"/>
    <col min="20" max="20" width="12.75" style="45" bestFit="1" customWidth="1"/>
    <col min="21" max="256" width="9" style="45"/>
    <col min="257" max="257" width="2.75" style="45" customWidth="1"/>
    <col min="258" max="258" width="16" style="45" customWidth="1"/>
    <col min="259" max="259" width="0" style="45" hidden="1" customWidth="1"/>
    <col min="260" max="260" width="12.125" style="45" bestFit="1" customWidth="1"/>
    <col min="261" max="261" width="14.5" style="45" customWidth="1"/>
    <col min="262" max="262" width="19.375" style="45" customWidth="1"/>
    <col min="263" max="263" width="15" style="45" bestFit="1" customWidth="1"/>
    <col min="264" max="264" width="10.875" style="45" customWidth="1"/>
    <col min="265" max="265" width="9.875" style="45" bestFit="1" customWidth="1"/>
    <col min="266" max="266" width="12.5" style="45" customWidth="1"/>
    <col min="267" max="267" width="9.875" style="45" customWidth="1"/>
    <col min="268" max="268" width="12.125" style="45" customWidth="1"/>
    <col min="269" max="269" width="12" style="45" customWidth="1"/>
    <col min="270" max="271" width="0" style="45" hidden="1" customWidth="1"/>
    <col min="272" max="272" width="9" style="45"/>
    <col min="273" max="273" width="0" style="45" hidden="1" customWidth="1"/>
    <col min="274" max="512" width="9" style="45"/>
    <col min="513" max="513" width="2.75" style="45" customWidth="1"/>
    <col min="514" max="514" width="16" style="45" customWidth="1"/>
    <col min="515" max="515" width="0" style="45" hidden="1" customWidth="1"/>
    <col min="516" max="516" width="12.125" style="45" bestFit="1" customWidth="1"/>
    <col min="517" max="517" width="14.5" style="45" customWidth="1"/>
    <col min="518" max="518" width="19.375" style="45" customWidth="1"/>
    <col min="519" max="519" width="15" style="45" bestFit="1" customWidth="1"/>
    <col min="520" max="520" width="10.875" style="45" customWidth="1"/>
    <col min="521" max="521" width="9.875" style="45" bestFit="1" customWidth="1"/>
    <col min="522" max="522" width="12.5" style="45" customWidth="1"/>
    <col min="523" max="523" width="9.875" style="45" customWidth="1"/>
    <col min="524" max="524" width="12.125" style="45" customWidth="1"/>
    <col min="525" max="525" width="12" style="45" customWidth="1"/>
    <col min="526" max="527" width="0" style="45" hidden="1" customWidth="1"/>
    <col min="528" max="528" width="9" style="45"/>
    <col min="529" max="529" width="0" style="45" hidden="1" customWidth="1"/>
    <col min="530" max="768" width="9" style="45"/>
    <col min="769" max="769" width="2.75" style="45" customWidth="1"/>
    <col min="770" max="770" width="16" style="45" customWidth="1"/>
    <col min="771" max="771" width="0" style="45" hidden="1" customWidth="1"/>
    <col min="772" max="772" width="12.125" style="45" bestFit="1" customWidth="1"/>
    <col min="773" max="773" width="14.5" style="45" customWidth="1"/>
    <col min="774" max="774" width="19.375" style="45" customWidth="1"/>
    <col min="775" max="775" width="15" style="45" bestFit="1" customWidth="1"/>
    <col min="776" max="776" width="10.875" style="45" customWidth="1"/>
    <col min="777" max="777" width="9.875" style="45" bestFit="1" customWidth="1"/>
    <col min="778" max="778" width="12.5" style="45" customWidth="1"/>
    <col min="779" max="779" width="9.875" style="45" customWidth="1"/>
    <col min="780" max="780" width="12.125" style="45" customWidth="1"/>
    <col min="781" max="781" width="12" style="45" customWidth="1"/>
    <col min="782" max="783" width="0" style="45" hidden="1" customWidth="1"/>
    <col min="784" max="784" width="9" style="45"/>
    <col min="785" max="785" width="0" style="45" hidden="1" customWidth="1"/>
    <col min="786" max="1024" width="9" style="45"/>
    <col min="1025" max="1025" width="2.75" style="45" customWidth="1"/>
    <col min="1026" max="1026" width="16" style="45" customWidth="1"/>
    <col min="1027" max="1027" width="0" style="45" hidden="1" customWidth="1"/>
    <col min="1028" max="1028" width="12.125" style="45" bestFit="1" customWidth="1"/>
    <col min="1029" max="1029" width="14.5" style="45" customWidth="1"/>
    <col min="1030" max="1030" width="19.375" style="45" customWidth="1"/>
    <col min="1031" max="1031" width="15" style="45" bestFit="1" customWidth="1"/>
    <col min="1032" max="1032" width="10.875" style="45" customWidth="1"/>
    <col min="1033" max="1033" width="9.875" style="45" bestFit="1" customWidth="1"/>
    <col min="1034" max="1034" width="12.5" style="45" customWidth="1"/>
    <col min="1035" max="1035" width="9.875" style="45" customWidth="1"/>
    <col min="1036" max="1036" width="12.125" style="45" customWidth="1"/>
    <col min="1037" max="1037" width="12" style="45" customWidth="1"/>
    <col min="1038" max="1039" width="0" style="45" hidden="1" customWidth="1"/>
    <col min="1040" max="1040" width="9" style="45"/>
    <col min="1041" max="1041" width="0" style="45" hidden="1" customWidth="1"/>
    <col min="1042" max="1280" width="9" style="45"/>
    <col min="1281" max="1281" width="2.75" style="45" customWidth="1"/>
    <col min="1282" max="1282" width="16" style="45" customWidth="1"/>
    <col min="1283" max="1283" width="0" style="45" hidden="1" customWidth="1"/>
    <col min="1284" max="1284" width="12.125" style="45" bestFit="1" customWidth="1"/>
    <col min="1285" max="1285" width="14.5" style="45" customWidth="1"/>
    <col min="1286" max="1286" width="19.375" style="45" customWidth="1"/>
    <col min="1287" max="1287" width="15" style="45" bestFit="1" customWidth="1"/>
    <col min="1288" max="1288" width="10.875" style="45" customWidth="1"/>
    <col min="1289" max="1289" width="9.875" style="45" bestFit="1" customWidth="1"/>
    <col min="1290" max="1290" width="12.5" style="45" customWidth="1"/>
    <col min="1291" max="1291" width="9.875" style="45" customWidth="1"/>
    <col min="1292" max="1292" width="12.125" style="45" customWidth="1"/>
    <col min="1293" max="1293" width="12" style="45" customWidth="1"/>
    <col min="1294" max="1295" width="0" style="45" hidden="1" customWidth="1"/>
    <col min="1296" max="1296" width="9" style="45"/>
    <col min="1297" max="1297" width="0" style="45" hidden="1" customWidth="1"/>
    <col min="1298" max="1536" width="9" style="45"/>
    <col min="1537" max="1537" width="2.75" style="45" customWidth="1"/>
    <col min="1538" max="1538" width="16" style="45" customWidth="1"/>
    <col min="1539" max="1539" width="0" style="45" hidden="1" customWidth="1"/>
    <col min="1540" max="1540" width="12.125" style="45" bestFit="1" customWidth="1"/>
    <col min="1541" max="1541" width="14.5" style="45" customWidth="1"/>
    <col min="1542" max="1542" width="19.375" style="45" customWidth="1"/>
    <col min="1543" max="1543" width="15" style="45" bestFit="1" customWidth="1"/>
    <col min="1544" max="1544" width="10.875" style="45" customWidth="1"/>
    <col min="1545" max="1545" width="9.875" style="45" bestFit="1" customWidth="1"/>
    <col min="1546" max="1546" width="12.5" style="45" customWidth="1"/>
    <col min="1547" max="1547" width="9.875" style="45" customWidth="1"/>
    <col min="1548" max="1548" width="12.125" style="45" customWidth="1"/>
    <col min="1549" max="1549" width="12" style="45" customWidth="1"/>
    <col min="1550" max="1551" width="0" style="45" hidden="1" customWidth="1"/>
    <col min="1552" max="1552" width="9" style="45"/>
    <col min="1553" max="1553" width="0" style="45" hidden="1" customWidth="1"/>
    <col min="1554" max="1792" width="9" style="45"/>
    <col min="1793" max="1793" width="2.75" style="45" customWidth="1"/>
    <col min="1794" max="1794" width="16" style="45" customWidth="1"/>
    <col min="1795" max="1795" width="0" style="45" hidden="1" customWidth="1"/>
    <col min="1796" max="1796" width="12.125" style="45" bestFit="1" customWidth="1"/>
    <col min="1797" max="1797" width="14.5" style="45" customWidth="1"/>
    <col min="1798" max="1798" width="19.375" style="45" customWidth="1"/>
    <col min="1799" max="1799" width="15" style="45" bestFit="1" customWidth="1"/>
    <col min="1800" max="1800" width="10.875" style="45" customWidth="1"/>
    <col min="1801" max="1801" width="9.875" style="45" bestFit="1" customWidth="1"/>
    <col min="1802" max="1802" width="12.5" style="45" customWidth="1"/>
    <col min="1803" max="1803" width="9.875" style="45" customWidth="1"/>
    <col min="1804" max="1804" width="12.125" style="45" customWidth="1"/>
    <col min="1805" max="1805" width="12" style="45" customWidth="1"/>
    <col min="1806" max="1807" width="0" style="45" hidden="1" customWidth="1"/>
    <col min="1808" max="1808" width="9" style="45"/>
    <col min="1809" max="1809" width="0" style="45" hidden="1" customWidth="1"/>
    <col min="1810" max="2048" width="9" style="45"/>
    <col min="2049" max="2049" width="2.75" style="45" customWidth="1"/>
    <col min="2050" max="2050" width="16" style="45" customWidth="1"/>
    <col min="2051" max="2051" width="0" style="45" hidden="1" customWidth="1"/>
    <col min="2052" max="2052" width="12.125" style="45" bestFit="1" customWidth="1"/>
    <col min="2053" max="2053" width="14.5" style="45" customWidth="1"/>
    <col min="2054" max="2054" width="19.375" style="45" customWidth="1"/>
    <col min="2055" max="2055" width="15" style="45" bestFit="1" customWidth="1"/>
    <col min="2056" max="2056" width="10.875" style="45" customWidth="1"/>
    <col min="2057" max="2057" width="9.875" style="45" bestFit="1" customWidth="1"/>
    <col min="2058" max="2058" width="12.5" style="45" customWidth="1"/>
    <col min="2059" max="2059" width="9.875" style="45" customWidth="1"/>
    <col min="2060" max="2060" width="12.125" style="45" customWidth="1"/>
    <col min="2061" max="2061" width="12" style="45" customWidth="1"/>
    <col min="2062" max="2063" width="0" style="45" hidden="1" customWidth="1"/>
    <col min="2064" max="2064" width="9" style="45"/>
    <col min="2065" max="2065" width="0" style="45" hidden="1" customWidth="1"/>
    <col min="2066" max="2304" width="9" style="45"/>
    <col min="2305" max="2305" width="2.75" style="45" customWidth="1"/>
    <col min="2306" max="2306" width="16" style="45" customWidth="1"/>
    <col min="2307" max="2307" width="0" style="45" hidden="1" customWidth="1"/>
    <col min="2308" max="2308" width="12.125" style="45" bestFit="1" customWidth="1"/>
    <col min="2309" max="2309" width="14.5" style="45" customWidth="1"/>
    <col min="2310" max="2310" width="19.375" style="45" customWidth="1"/>
    <col min="2311" max="2311" width="15" style="45" bestFit="1" customWidth="1"/>
    <col min="2312" max="2312" width="10.875" style="45" customWidth="1"/>
    <col min="2313" max="2313" width="9.875" style="45" bestFit="1" customWidth="1"/>
    <col min="2314" max="2314" width="12.5" style="45" customWidth="1"/>
    <col min="2315" max="2315" width="9.875" style="45" customWidth="1"/>
    <col min="2316" max="2316" width="12.125" style="45" customWidth="1"/>
    <col min="2317" max="2317" width="12" style="45" customWidth="1"/>
    <col min="2318" max="2319" width="0" style="45" hidden="1" customWidth="1"/>
    <col min="2320" max="2320" width="9" style="45"/>
    <col min="2321" max="2321" width="0" style="45" hidden="1" customWidth="1"/>
    <col min="2322" max="2560" width="9" style="45"/>
    <col min="2561" max="2561" width="2.75" style="45" customWidth="1"/>
    <col min="2562" max="2562" width="16" style="45" customWidth="1"/>
    <col min="2563" max="2563" width="0" style="45" hidden="1" customWidth="1"/>
    <col min="2564" max="2564" width="12.125" style="45" bestFit="1" customWidth="1"/>
    <col min="2565" max="2565" width="14.5" style="45" customWidth="1"/>
    <col min="2566" max="2566" width="19.375" style="45" customWidth="1"/>
    <col min="2567" max="2567" width="15" style="45" bestFit="1" customWidth="1"/>
    <col min="2568" max="2568" width="10.875" style="45" customWidth="1"/>
    <col min="2569" max="2569" width="9.875" style="45" bestFit="1" customWidth="1"/>
    <col min="2570" max="2570" width="12.5" style="45" customWidth="1"/>
    <col min="2571" max="2571" width="9.875" style="45" customWidth="1"/>
    <col min="2572" max="2572" width="12.125" style="45" customWidth="1"/>
    <col min="2573" max="2573" width="12" style="45" customWidth="1"/>
    <col min="2574" max="2575" width="0" style="45" hidden="1" customWidth="1"/>
    <col min="2576" max="2576" width="9" style="45"/>
    <col min="2577" max="2577" width="0" style="45" hidden="1" customWidth="1"/>
    <col min="2578" max="2816" width="9" style="45"/>
    <col min="2817" max="2817" width="2.75" style="45" customWidth="1"/>
    <col min="2818" max="2818" width="16" style="45" customWidth="1"/>
    <col min="2819" max="2819" width="0" style="45" hidden="1" customWidth="1"/>
    <col min="2820" max="2820" width="12.125" style="45" bestFit="1" customWidth="1"/>
    <col min="2821" max="2821" width="14.5" style="45" customWidth="1"/>
    <col min="2822" max="2822" width="19.375" style="45" customWidth="1"/>
    <col min="2823" max="2823" width="15" style="45" bestFit="1" customWidth="1"/>
    <col min="2824" max="2824" width="10.875" style="45" customWidth="1"/>
    <col min="2825" max="2825" width="9.875" style="45" bestFit="1" customWidth="1"/>
    <col min="2826" max="2826" width="12.5" style="45" customWidth="1"/>
    <col min="2827" max="2827" width="9.875" style="45" customWidth="1"/>
    <col min="2828" max="2828" width="12.125" style="45" customWidth="1"/>
    <col min="2829" max="2829" width="12" style="45" customWidth="1"/>
    <col min="2830" max="2831" width="0" style="45" hidden="1" customWidth="1"/>
    <col min="2832" max="2832" width="9" style="45"/>
    <col min="2833" max="2833" width="0" style="45" hidden="1" customWidth="1"/>
    <col min="2834" max="3072" width="9" style="45"/>
    <col min="3073" max="3073" width="2.75" style="45" customWidth="1"/>
    <col min="3074" max="3074" width="16" style="45" customWidth="1"/>
    <col min="3075" max="3075" width="0" style="45" hidden="1" customWidth="1"/>
    <col min="3076" max="3076" width="12.125" style="45" bestFit="1" customWidth="1"/>
    <col min="3077" max="3077" width="14.5" style="45" customWidth="1"/>
    <col min="3078" max="3078" width="19.375" style="45" customWidth="1"/>
    <col min="3079" max="3079" width="15" style="45" bestFit="1" customWidth="1"/>
    <col min="3080" max="3080" width="10.875" style="45" customWidth="1"/>
    <col min="3081" max="3081" width="9.875" style="45" bestFit="1" customWidth="1"/>
    <col min="3082" max="3082" width="12.5" style="45" customWidth="1"/>
    <col min="3083" max="3083" width="9.875" style="45" customWidth="1"/>
    <col min="3084" max="3084" width="12.125" style="45" customWidth="1"/>
    <col min="3085" max="3085" width="12" style="45" customWidth="1"/>
    <col min="3086" max="3087" width="0" style="45" hidden="1" customWidth="1"/>
    <col min="3088" max="3088" width="9" style="45"/>
    <col min="3089" max="3089" width="0" style="45" hidden="1" customWidth="1"/>
    <col min="3090" max="3328" width="9" style="45"/>
    <col min="3329" max="3329" width="2.75" style="45" customWidth="1"/>
    <col min="3330" max="3330" width="16" style="45" customWidth="1"/>
    <col min="3331" max="3331" width="0" style="45" hidden="1" customWidth="1"/>
    <col min="3332" max="3332" width="12.125" style="45" bestFit="1" customWidth="1"/>
    <col min="3333" max="3333" width="14.5" style="45" customWidth="1"/>
    <col min="3334" max="3334" width="19.375" style="45" customWidth="1"/>
    <col min="3335" max="3335" width="15" style="45" bestFit="1" customWidth="1"/>
    <col min="3336" max="3336" width="10.875" style="45" customWidth="1"/>
    <col min="3337" max="3337" width="9.875" style="45" bestFit="1" customWidth="1"/>
    <col min="3338" max="3338" width="12.5" style="45" customWidth="1"/>
    <col min="3339" max="3339" width="9.875" style="45" customWidth="1"/>
    <col min="3340" max="3340" width="12.125" style="45" customWidth="1"/>
    <col min="3341" max="3341" width="12" style="45" customWidth="1"/>
    <col min="3342" max="3343" width="0" style="45" hidden="1" customWidth="1"/>
    <col min="3344" max="3344" width="9" style="45"/>
    <col min="3345" max="3345" width="0" style="45" hidden="1" customWidth="1"/>
    <col min="3346" max="3584" width="9" style="45"/>
    <col min="3585" max="3585" width="2.75" style="45" customWidth="1"/>
    <col min="3586" max="3586" width="16" style="45" customWidth="1"/>
    <col min="3587" max="3587" width="0" style="45" hidden="1" customWidth="1"/>
    <col min="3588" max="3588" width="12.125" style="45" bestFit="1" customWidth="1"/>
    <col min="3589" max="3589" width="14.5" style="45" customWidth="1"/>
    <col min="3590" max="3590" width="19.375" style="45" customWidth="1"/>
    <col min="3591" max="3591" width="15" style="45" bestFit="1" customWidth="1"/>
    <col min="3592" max="3592" width="10.875" style="45" customWidth="1"/>
    <col min="3593" max="3593" width="9.875" style="45" bestFit="1" customWidth="1"/>
    <col min="3594" max="3594" width="12.5" style="45" customWidth="1"/>
    <col min="3595" max="3595" width="9.875" style="45" customWidth="1"/>
    <col min="3596" max="3596" width="12.125" style="45" customWidth="1"/>
    <col min="3597" max="3597" width="12" style="45" customWidth="1"/>
    <col min="3598" max="3599" width="0" style="45" hidden="1" customWidth="1"/>
    <col min="3600" max="3600" width="9" style="45"/>
    <col min="3601" max="3601" width="0" style="45" hidden="1" customWidth="1"/>
    <col min="3602" max="3840" width="9" style="45"/>
    <col min="3841" max="3841" width="2.75" style="45" customWidth="1"/>
    <col min="3842" max="3842" width="16" style="45" customWidth="1"/>
    <col min="3843" max="3843" width="0" style="45" hidden="1" customWidth="1"/>
    <col min="3844" max="3844" width="12.125" style="45" bestFit="1" customWidth="1"/>
    <col min="3845" max="3845" width="14.5" style="45" customWidth="1"/>
    <col min="3846" max="3846" width="19.375" style="45" customWidth="1"/>
    <col min="3847" max="3847" width="15" style="45" bestFit="1" customWidth="1"/>
    <col min="3848" max="3848" width="10.875" style="45" customWidth="1"/>
    <col min="3849" max="3849" width="9.875" style="45" bestFit="1" customWidth="1"/>
    <col min="3850" max="3850" width="12.5" style="45" customWidth="1"/>
    <col min="3851" max="3851" width="9.875" style="45" customWidth="1"/>
    <col min="3852" max="3852" width="12.125" style="45" customWidth="1"/>
    <col min="3853" max="3853" width="12" style="45" customWidth="1"/>
    <col min="3854" max="3855" width="0" style="45" hidden="1" customWidth="1"/>
    <col min="3856" max="3856" width="9" style="45"/>
    <col min="3857" max="3857" width="0" style="45" hidden="1" customWidth="1"/>
    <col min="3858" max="4096" width="9" style="45"/>
    <col min="4097" max="4097" width="2.75" style="45" customWidth="1"/>
    <col min="4098" max="4098" width="16" style="45" customWidth="1"/>
    <col min="4099" max="4099" width="0" style="45" hidden="1" customWidth="1"/>
    <col min="4100" max="4100" width="12.125" style="45" bestFit="1" customWidth="1"/>
    <col min="4101" max="4101" width="14.5" style="45" customWidth="1"/>
    <col min="4102" max="4102" width="19.375" style="45" customWidth="1"/>
    <col min="4103" max="4103" width="15" style="45" bestFit="1" customWidth="1"/>
    <col min="4104" max="4104" width="10.875" style="45" customWidth="1"/>
    <col min="4105" max="4105" width="9.875" style="45" bestFit="1" customWidth="1"/>
    <col min="4106" max="4106" width="12.5" style="45" customWidth="1"/>
    <col min="4107" max="4107" width="9.875" style="45" customWidth="1"/>
    <col min="4108" max="4108" width="12.125" style="45" customWidth="1"/>
    <col min="4109" max="4109" width="12" style="45" customWidth="1"/>
    <col min="4110" max="4111" width="0" style="45" hidden="1" customWidth="1"/>
    <col min="4112" max="4112" width="9" style="45"/>
    <col min="4113" max="4113" width="0" style="45" hidden="1" customWidth="1"/>
    <col min="4114" max="4352" width="9" style="45"/>
    <col min="4353" max="4353" width="2.75" style="45" customWidth="1"/>
    <col min="4354" max="4354" width="16" style="45" customWidth="1"/>
    <col min="4355" max="4355" width="0" style="45" hidden="1" customWidth="1"/>
    <col min="4356" max="4356" width="12.125" style="45" bestFit="1" customWidth="1"/>
    <col min="4357" max="4357" width="14.5" style="45" customWidth="1"/>
    <col min="4358" max="4358" width="19.375" style="45" customWidth="1"/>
    <col min="4359" max="4359" width="15" style="45" bestFit="1" customWidth="1"/>
    <col min="4360" max="4360" width="10.875" style="45" customWidth="1"/>
    <col min="4361" max="4361" width="9.875" style="45" bestFit="1" customWidth="1"/>
    <col min="4362" max="4362" width="12.5" style="45" customWidth="1"/>
    <col min="4363" max="4363" width="9.875" style="45" customWidth="1"/>
    <col min="4364" max="4364" width="12.125" style="45" customWidth="1"/>
    <col min="4365" max="4365" width="12" style="45" customWidth="1"/>
    <col min="4366" max="4367" width="0" style="45" hidden="1" customWidth="1"/>
    <col min="4368" max="4368" width="9" style="45"/>
    <col min="4369" max="4369" width="0" style="45" hidden="1" customWidth="1"/>
    <col min="4370" max="4608" width="9" style="45"/>
    <col min="4609" max="4609" width="2.75" style="45" customWidth="1"/>
    <col min="4610" max="4610" width="16" style="45" customWidth="1"/>
    <col min="4611" max="4611" width="0" style="45" hidden="1" customWidth="1"/>
    <col min="4612" max="4612" width="12.125" style="45" bestFit="1" customWidth="1"/>
    <col min="4613" max="4613" width="14.5" style="45" customWidth="1"/>
    <col min="4614" max="4614" width="19.375" style="45" customWidth="1"/>
    <col min="4615" max="4615" width="15" style="45" bestFit="1" customWidth="1"/>
    <col min="4616" max="4616" width="10.875" style="45" customWidth="1"/>
    <col min="4617" max="4617" width="9.875" style="45" bestFit="1" customWidth="1"/>
    <col min="4618" max="4618" width="12.5" style="45" customWidth="1"/>
    <col min="4619" max="4619" width="9.875" style="45" customWidth="1"/>
    <col min="4620" max="4620" width="12.125" style="45" customWidth="1"/>
    <col min="4621" max="4621" width="12" style="45" customWidth="1"/>
    <col min="4622" max="4623" width="0" style="45" hidden="1" customWidth="1"/>
    <col min="4624" max="4624" width="9" style="45"/>
    <col min="4625" max="4625" width="0" style="45" hidden="1" customWidth="1"/>
    <col min="4626" max="4864" width="9" style="45"/>
    <col min="4865" max="4865" width="2.75" style="45" customWidth="1"/>
    <col min="4866" max="4866" width="16" style="45" customWidth="1"/>
    <col min="4867" max="4867" width="0" style="45" hidden="1" customWidth="1"/>
    <col min="4868" max="4868" width="12.125" style="45" bestFit="1" customWidth="1"/>
    <col min="4869" max="4869" width="14.5" style="45" customWidth="1"/>
    <col min="4870" max="4870" width="19.375" style="45" customWidth="1"/>
    <col min="4871" max="4871" width="15" style="45" bestFit="1" customWidth="1"/>
    <col min="4872" max="4872" width="10.875" style="45" customWidth="1"/>
    <col min="4873" max="4873" width="9.875" style="45" bestFit="1" customWidth="1"/>
    <col min="4874" max="4874" width="12.5" style="45" customWidth="1"/>
    <col min="4875" max="4875" width="9.875" style="45" customWidth="1"/>
    <col min="4876" max="4876" width="12.125" style="45" customWidth="1"/>
    <col min="4877" max="4877" width="12" style="45" customWidth="1"/>
    <col min="4878" max="4879" width="0" style="45" hidden="1" customWidth="1"/>
    <col min="4880" max="4880" width="9" style="45"/>
    <col min="4881" max="4881" width="0" style="45" hidden="1" customWidth="1"/>
    <col min="4882" max="5120" width="9" style="45"/>
    <col min="5121" max="5121" width="2.75" style="45" customWidth="1"/>
    <col min="5122" max="5122" width="16" style="45" customWidth="1"/>
    <col min="5123" max="5123" width="0" style="45" hidden="1" customWidth="1"/>
    <col min="5124" max="5124" width="12.125" style="45" bestFit="1" customWidth="1"/>
    <col min="5125" max="5125" width="14.5" style="45" customWidth="1"/>
    <col min="5126" max="5126" width="19.375" style="45" customWidth="1"/>
    <col min="5127" max="5127" width="15" style="45" bestFit="1" customWidth="1"/>
    <col min="5128" max="5128" width="10.875" style="45" customWidth="1"/>
    <col min="5129" max="5129" width="9.875" style="45" bestFit="1" customWidth="1"/>
    <col min="5130" max="5130" width="12.5" style="45" customWidth="1"/>
    <col min="5131" max="5131" width="9.875" style="45" customWidth="1"/>
    <col min="5132" max="5132" width="12.125" style="45" customWidth="1"/>
    <col min="5133" max="5133" width="12" style="45" customWidth="1"/>
    <col min="5134" max="5135" width="0" style="45" hidden="1" customWidth="1"/>
    <col min="5136" max="5136" width="9" style="45"/>
    <col min="5137" max="5137" width="0" style="45" hidden="1" customWidth="1"/>
    <col min="5138" max="5376" width="9" style="45"/>
    <col min="5377" max="5377" width="2.75" style="45" customWidth="1"/>
    <col min="5378" max="5378" width="16" style="45" customWidth="1"/>
    <col min="5379" max="5379" width="0" style="45" hidden="1" customWidth="1"/>
    <col min="5380" max="5380" width="12.125" style="45" bestFit="1" customWidth="1"/>
    <col min="5381" max="5381" width="14.5" style="45" customWidth="1"/>
    <col min="5382" max="5382" width="19.375" style="45" customWidth="1"/>
    <col min="5383" max="5383" width="15" style="45" bestFit="1" customWidth="1"/>
    <col min="5384" max="5384" width="10.875" style="45" customWidth="1"/>
    <col min="5385" max="5385" width="9.875" style="45" bestFit="1" customWidth="1"/>
    <col min="5386" max="5386" width="12.5" style="45" customWidth="1"/>
    <col min="5387" max="5387" width="9.875" style="45" customWidth="1"/>
    <col min="5388" max="5388" width="12.125" style="45" customWidth="1"/>
    <col min="5389" max="5389" width="12" style="45" customWidth="1"/>
    <col min="5390" max="5391" width="0" style="45" hidden="1" customWidth="1"/>
    <col min="5392" max="5392" width="9" style="45"/>
    <col min="5393" max="5393" width="0" style="45" hidden="1" customWidth="1"/>
    <col min="5394" max="5632" width="9" style="45"/>
    <col min="5633" max="5633" width="2.75" style="45" customWidth="1"/>
    <col min="5634" max="5634" width="16" style="45" customWidth="1"/>
    <col min="5635" max="5635" width="0" style="45" hidden="1" customWidth="1"/>
    <col min="5636" max="5636" width="12.125" style="45" bestFit="1" customWidth="1"/>
    <col min="5637" max="5637" width="14.5" style="45" customWidth="1"/>
    <col min="5638" max="5638" width="19.375" style="45" customWidth="1"/>
    <col min="5639" max="5639" width="15" style="45" bestFit="1" customWidth="1"/>
    <col min="5640" max="5640" width="10.875" style="45" customWidth="1"/>
    <col min="5641" max="5641" width="9.875" style="45" bestFit="1" customWidth="1"/>
    <col min="5642" max="5642" width="12.5" style="45" customWidth="1"/>
    <col min="5643" max="5643" width="9.875" style="45" customWidth="1"/>
    <col min="5644" max="5644" width="12.125" style="45" customWidth="1"/>
    <col min="5645" max="5645" width="12" style="45" customWidth="1"/>
    <col min="5646" max="5647" width="0" style="45" hidden="1" customWidth="1"/>
    <col min="5648" max="5648" width="9" style="45"/>
    <col min="5649" max="5649" width="0" style="45" hidden="1" customWidth="1"/>
    <col min="5650" max="5888" width="9" style="45"/>
    <col min="5889" max="5889" width="2.75" style="45" customWidth="1"/>
    <col min="5890" max="5890" width="16" style="45" customWidth="1"/>
    <col min="5891" max="5891" width="0" style="45" hidden="1" customWidth="1"/>
    <col min="5892" max="5892" width="12.125" style="45" bestFit="1" customWidth="1"/>
    <col min="5893" max="5893" width="14.5" style="45" customWidth="1"/>
    <col min="5894" max="5894" width="19.375" style="45" customWidth="1"/>
    <col min="5895" max="5895" width="15" style="45" bestFit="1" customWidth="1"/>
    <col min="5896" max="5896" width="10.875" style="45" customWidth="1"/>
    <col min="5897" max="5897" width="9.875" style="45" bestFit="1" customWidth="1"/>
    <col min="5898" max="5898" width="12.5" style="45" customWidth="1"/>
    <col min="5899" max="5899" width="9.875" style="45" customWidth="1"/>
    <col min="5900" max="5900" width="12.125" style="45" customWidth="1"/>
    <col min="5901" max="5901" width="12" style="45" customWidth="1"/>
    <col min="5902" max="5903" width="0" style="45" hidden="1" customWidth="1"/>
    <col min="5904" max="5904" width="9" style="45"/>
    <col min="5905" max="5905" width="0" style="45" hidden="1" customWidth="1"/>
    <col min="5906" max="6144" width="9" style="45"/>
    <col min="6145" max="6145" width="2.75" style="45" customWidth="1"/>
    <col min="6146" max="6146" width="16" style="45" customWidth="1"/>
    <col min="6147" max="6147" width="0" style="45" hidden="1" customWidth="1"/>
    <col min="6148" max="6148" width="12.125" style="45" bestFit="1" customWidth="1"/>
    <col min="6149" max="6149" width="14.5" style="45" customWidth="1"/>
    <col min="6150" max="6150" width="19.375" style="45" customWidth="1"/>
    <col min="6151" max="6151" width="15" style="45" bestFit="1" customWidth="1"/>
    <col min="6152" max="6152" width="10.875" style="45" customWidth="1"/>
    <col min="6153" max="6153" width="9.875" style="45" bestFit="1" customWidth="1"/>
    <col min="6154" max="6154" width="12.5" style="45" customWidth="1"/>
    <col min="6155" max="6155" width="9.875" style="45" customWidth="1"/>
    <col min="6156" max="6156" width="12.125" style="45" customWidth="1"/>
    <col min="6157" max="6157" width="12" style="45" customWidth="1"/>
    <col min="6158" max="6159" width="0" style="45" hidden="1" customWidth="1"/>
    <col min="6160" max="6160" width="9" style="45"/>
    <col min="6161" max="6161" width="0" style="45" hidden="1" customWidth="1"/>
    <col min="6162" max="6400" width="9" style="45"/>
    <col min="6401" max="6401" width="2.75" style="45" customWidth="1"/>
    <col min="6402" max="6402" width="16" style="45" customWidth="1"/>
    <col min="6403" max="6403" width="0" style="45" hidden="1" customWidth="1"/>
    <col min="6404" max="6404" width="12.125" style="45" bestFit="1" customWidth="1"/>
    <col min="6405" max="6405" width="14.5" style="45" customWidth="1"/>
    <col min="6406" max="6406" width="19.375" style="45" customWidth="1"/>
    <col min="6407" max="6407" width="15" style="45" bestFit="1" customWidth="1"/>
    <col min="6408" max="6408" width="10.875" style="45" customWidth="1"/>
    <col min="6409" max="6409" width="9.875" style="45" bestFit="1" customWidth="1"/>
    <col min="6410" max="6410" width="12.5" style="45" customWidth="1"/>
    <col min="6411" max="6411" width="9.875" style="45" customWidth="1"/>
    <col min="6412" max="6412" width="12.125" style="45" customWidth="1"/>
    <col min="6413" max="6413" width="12" style="45" customWidth="1"/>
    <col min="6414" max="6415" width="0" style="45" hidden="1" customWidth="1"/>
    <col min="6416" max="6416" width="9" style="45"/>
    <col min="6417" max="6417" width="0" style="45" hidden="1" customWidth="1"/>
    <col min="6418" max="6656" width="9" style="45"/>
    <col min="6657" max="6657" width="2.75" style="45" customWidth="1"/>
    <col min="6658" max="6658" width="16" style="45" customWidth="1"/>
    <col min="6659" max="6659" width="0" style="45" hidden="1" customWidth="1"/>
    <col min="6660" max="6660" width="12.125" style="45" bestFit="1" customWidth="1"/>
    <col min="6661" max="6661" width="14.5" style="45" customWidth="1"/>
    <col min="6662" max="6662" width="19.375" style="45" customWidth="1"/>
    <col min="6663" max="6663" width="15" style="45" bestFit="1" customWidth="1"/>
    <col min="6664" max="6664" width="10.875" style="45" customWidth="1"/>
    <col min="6665" max="6665" width="9.875" style="45" bestFit="1" customWidth="1"/>
    <col min="6666" max="6666" width="12.5" style="45" customWidth="1"/>
    <col min="6667" max="6667" width="9.875" style="45" customWidth="1"/>
    <col min="6668" max="6668" width="12.125" style="45" customWidth="1"/>
    <col min="6669" max="6669" width="12" style="45" customWidth="1"/>
    <col min="6670" max="6671" width="0" style="45" hidden="1" customWidth="1"/>
    <col min="6672" max="6672" width="9" style="45"/>
    <col min="6673" max="6673" width="0" style="45" hidden="1" customWidth="1"/>
    <col min="6674" max="6912" width="9" style="45"/>
    <col min="6913" max="6913" width="2.75" style="45" customWidth="1"/>
    <col min="6914" max="6914" width="16" style="45" customWidth="1"/>
    <col min="6915" max="6915" width="0" style="45" hidden="1" customWidth="1"/>
    <col min="6916" max="6916" width="12.125" style="45" bestFit="1" customWidth="1"/>
    <col min="6917" max="6917" width="14.5" style="45" customWidth="1"/>
    <col min="6918" max="6918" width="19.375" style="45" customWidth="1"/>
    <col min="6919" max="6919" width="15" style="45" bestFit="1" customWidth="1"/>
    <col min="6920" max="6920" width="10.875" style="45" customWidth="1"/>
    <col min="6921" max="6921" width="9.875" style="45" bestFit="1" customWidth="1"/>
    <col min="6922" max="6922" width="12.5" style="45" customWidth="1"/>
    <col min="6923" max="6923" width="9.875" style="45" customWidth="1"/>
    <col min="6924" max="6924" width="12.125" style="45" customWidth="1"/>
    <col min="6925" max="6925" width="12" style="45" customWidth="1"/>
    <col min="6926" max="6927" width="0" style="45" hidden="1" customWidth="1"/>
    <col min="6928" max="6928" width="9" style="45"/>
    <col min="6929" max="6929" width="0" style="45" hidden="1" customWidth="1"/>
    <col min="6930" max="7168" width="9" style="45"/>
    <col min="7169" max="7169" width="2.75" style="45" customWidth="1"/>
    <col min="7170" max="7170" width="16" style="45" customWidth="1"/>
    <col min="7171" max="7171" width="0" style="45" hidden="1" customWidth="1"/>
    <col min="7172" max="7172" width="12.125" style="45" bestFit="1" customWidth="1"/>
    <col min="7173" max="7173" width="14.5" style="45" customWidth="1"/>
    <col min="7174" max="7174" width="19.375" style="45" customWidth="1"/>
    <col min="7175" max="7175" width="15" style="45" bestFit="1" customWidth="1"/>
    <col min="7176" max="7176" width="10.875" style="45" customWidth="1"/>
    <col min="7177" max="7177" width="9.875" style="45" bestFit="1" customWidth="1"/>
    <col min="7178" max="7178" width="12.5" style="45" customWidth="1"/>
    <col min="7179" max="7179" width="9.875" style="45" customWidth="1"/>
    <col min="7180" max="7180" width="12.125" style="45" customWidth="1"/>
    <col min="7181" max="7181" width="12" style="45" customWidth="1"/>
    <col min="7182" max="7183" width="0" style="45" hidden="1" customWidth="1"/>
    <col min="7184" max="7184" width="9" style="45"/>
    <col min="7185" max="7185" width="0" style="45" hidden="1" customWidth="1"/>
    <col min="7186" max="7424" width="9" style="45"/>
    <col min="7425" max="7425" width="2.75" style="45" customWidth="1"/>
    <col min="7426" max="7426" width="16" style="45" customWidth="1"/>
    <col min="7427" max="7427" width="0" style="45" hidden="1" customWidth="1"/>
    <col min="7428" max="7428" width="12.125" style="45" bestFit="1" customWidth="1"/>
    <col min="7429" max="7429" width="14.5" style="45" customWidth="1"/>
    <col min="7430" max="7430" width="19.375" style="45" customWidth="1"/>
    <col min="7431" max="7431" width="15" style="45" bestFit="1" customWidth="1"/>
    <col min="7432" max="7432" width="10.875" style="45" customWidth="1"/>
    <col min="7433" max="7433" width="9.875" style="45" bestFit="1" customWidth="1"/>
    <col min="7434" max="7434" width="12.5" style="45" customWidth="1"/>
    <col min="7435" max="7435" width="9.875" style="45" customWidth="1"/>
    <col min="7436" max="7436" width="12.125" style="45" customWidth="1"/>
    <col min="7437" max="7437" width="12" style="45" customWidth="1"/>
    <col min="7438" max="7439" width="0" style="45" hidden="1" customWidth="1"/>
    <col min="7440" max="7440" width="9" style="45"/>
    <col min="7441" max="7441" width="0" style="45" hidden="1" customWidth="1"/>
    <col min="7442" max="7680" width="9" style="45"/>
    <col min="7681" max="7681" width="2.75" style="45" customWidth="1"/>
    <col min="7682" max="7682" width="16" style="45" customWidth="1"/>
    <col min="7683" max="7683" width="0" style="45" hidden="1" customWidth="1"/>
    <col min="7684" max="7684" width="12.125" style="45" bestFit="1" customWidth="1"/>
    <col min="7685" max="7685" width="14.5" style="45" customWidth="1"/>
    <col min="7686" max="7686" width="19.375" style="45" customWidth="1"/>
    <col min="7687" max="7687" width="15" style="45" bestFit="1" customWidth="1"/>
    <col min="7688" max="7688" width="10.875" style="45" customWidth="1"/>
    <col min="7689" max="7689" width="9.875" style="45" bestFit="1" customWidth="1"/>
    <col min="7690" max="7690" width="12.5" style="45" customWidth="1"/>
    <col min="7691" max="7691" width="9.875" style="45" customWidth="1"/>
    <col min="7692" max="7692" width="12.125" style="45" customWidth="1"/>
    <col min="7693" max="7693" width="12" style="45" customWidth="1"/>
    <col min="7694" max="7695" width="0" style="45" hidden="1" customWidth="1"/>
    <col min="7696" max="7696" width="9" style="45"/>
    <col min="7697" max="7697" width="0" style="45" hidden="1" customWidth="1"/>
    <col min="7698" max="7936" width="9" style="45"/>
    <col min="7937" max="7937" width="2.75" style="45" customWidth="1"/>
    <col min="7938" max="7938" width="16" style="45" customWidth="1"/>
    <col min="7939" max="7939" width="0" style="45" hidden="1" customWidth="1"/>
    <col min="7940" max="7940" width="12.125" style="45" bestFit="1" customWidth="1"/>
    <col min="7941" max="7941" width="14.5" style="45" customWidth="1"/>
    <col min="7942" max="7942" width="19.375" style="45" customWidth="1"/>
    <col min="7943" max="7943" width="15" style="45" bestFit="1" customWidth="1"/>
    <col min="7944" max="7944" width="10.875" style="45" customWidth="1"/>
    <col min="7945" max="7945" width="9.875" style="45" bestFit="1" customWidth="1"/>
    <col min="7946" max="7946" width="12.5" style="45" customWidth="1"/>
    <col min="7947" max="7947" width="9.875" style="45" customWidth="1"/>
    <col min="7948" max="7948" width="12.125" style="45" customWidth="1"/>
    <col min="7949" max="7949" width="12" style="45" customWidth="1"/>
    <col min="7950" max="7951" width="0" style="45" hidden="1" customWidth="1"/>
    <col min="7952" max="7952" width="9" style="45"/>
    <col min="7953" max="7953" width="0" style="45" hidden="1" customWidth="1"/>
    <col min="7954" max="8192" width="9" style="45"/>
    <col min="8193" max="8193" width="2.75" style="45" customWidth="1"/>
    <col min="8194" max="8194" width="16" style="45" customWidth="1"/>
    <col min="8195" max="8195" width="0" style="45" hidden="1" customWidth="1"/>
    <col min="8196" max="8196" width="12.125" style="45" bestFit="1" customWidth="1"/>
    <col min="8197" max="8197" width="14.5" style="45" customWidth="1"/>
    <col min="8198" max="8198" width="19.375" style="45" customWidth="1"/>
    <col min="8199" max="8199" width="15" style="45" bestFit="1" customWidth="1"/>
    <col min="8200" max="8200" width="10.875" style="45" customWidth="1"/>
    <col min="8201" max="8201" width="9.875" style="45" bestFit="1" customWidth="1"/>
    <col min="8202" max="8202" width="12.5" style="45" customWidth="1"/>
    <col min="8203" max="8203" width="9.875" style="45" customWidth="1"/>
    <col min="8204" max="8204" width="12.125" style="45" customWidth="1"/>
    <col min="8205" max="8205" width="12" style="45" customWidth="1"/>
    <col min="8206" max="8207" width="0" style="45" hidden="1" customWidth="1"/>
    <col min="8208" max="8208" width="9" style="45"/>
    <col min="8209" max="8209" width="0" style="45" hidden="1" customWidth="1"/>
    <col min="8210" max="8448" width="9" style="45"/>
    <col min="8449" max="8449" width="2.75" style="45" customWidth="1"/>
    <col min="8450" max="8450" width="16" style="45" customWidth="1"/>
    <col min="8451" max="8451" width="0" style="45" hidden="1" customWidth="1"/>
    <col min="8452" max="8452" width="12.125" style="45" bestFit="1" customWidth="1"/>
    <col min="8453" max="8453" width="14.5" style="45" customWidth="1"/>
    <col min="8454" max="8454" width="19.375" style="45" customWidth="1"/>
    <col min="8455" max="8455" width="15" style="45" bestFit="1" customWidth="1"/>
    <col min="8456" max="8456" width="10.875" style="45" customWidth="1"/>
    <col min="8457" max="8457" width="9.875" style="45" bestFit="1" customWidth="1"/>
    <col min="8458" max="8458" width="12.5" style="45" customWidth="1"/>
    <col min="8459" max="8459" width="9.875" style="45" customWidth="1"/>
    <col min="8460" max="8460" width="12.125" style="45" customWidth="1"/>
    <col min="8461" max="8461" width="12" style="45" customWidth="1"/>
    <col min="8462" max="8463" width="0" style="45" hidden="1" customWidth="1"/>
    <col min="8464" max="8464" width="9" style="45"/>
    <col min="8465" max="8465" width="0" style="45" hidden="1" customWidth="1"/>
    <col min="8466" max="8704" width="9" style="45"/>
    <col min="8705" max="8705" width="2.75" style="45" customWidth="1"/>
    <col min="8706" max="8706" width="16" style="45" customWidth="1"/>
    <col min="8707" max="8707" width="0" style="45" hidden="1" customWidth="1"/>
    <col min="8708" max="8708" width="12.125" style="45" bestFit="1" customWidth="1"/>
    <col min="8709" max="8709" width="14.5" style="45" customWidth="1"/>
    <col min="8710" max="8710" width="19.375" style="45" customWidth="1"/>
    <col min="8711" max="8711" width="15" style="45" bestFit="1" customWidth="1"/>
    <col min="8712" max="8712" width="10.875" style="45" customWidth="1"/>
    <col min="8713" max="8713" width="9.875" style="45" bestFit="1" customWidth="1"/>
    <col min="8714" max="8714" width="12.5" style="45" customWidth="1"/>
    <col min="8715" max="8715" width="9.875" style="45" customWidth="1"/>
    <col min="8716" max="8716" width="12.125" style="45" customWidth="1"/>
    <col min="8717" max="8717" width="12" style="45" customWidth="1"/>
    <col min="8718" max="8719" width="0" style="45" hidden="1" customWidth="1"/>
    <col min="8720" max="8720" width="9" style="45"/>
    <col min="8721" max="8721" width="0" style="45" hidden="1" customWidth="1"/>
    <col min="8722" max="8960" width="9" style="45"/>
    <col min="8961" max="8961" width="2.75" style="45" customWidth="1"/>
    <col min="8962" max="8962" width="16" style="45" customWidth="1"/>
    <col min="8963" max="8963" width="0" style="45" hidden="1" customWidth="1"/>
    <col min="8964" max="8964" width="12.125" style="45" bestFit="1" customWidth="1"/>
    <col min="8965" max="8965" width="14.5" style="45" customWidth="1"/>
    <col min="8966" max="8966" width="19.375" style="45" customWidth="1"/>
    <col min="8967" max="8967" width="15" style="45" bestFit="1" customWidth="1"/>
    <col min="8968" max="8968" width="10.875" style="45" customWidth="1"/>
    <col min="8969" max="8969" width="9.875" style="45" bestFit="1" customWidth="1"/>
    <col min="8970" max="8970" width="12.5" style="45" customWidth="1"/>
    <col min="8971" max="8971" width="9.875" style="45" customWidth="1"/>
    <col min="8972" max="8972" width="12.125" style="45" customWidth="1"/>
    <col min="8973" max="8973" width="12" style="45" customWidth="1"/>
    <col min="8974" max="8975" width="0" style="45" hidden="1" customWidth="1"/>
    <col min="8976" max="8976" width="9" style="45"/>
    <col min="8977" max="8977" width="0" style="45" hidden="1" customWidth="1"/>
    <col min="8978" max="9216" width="9" style="45"/>
    <col min="9217" max="9217" width="2.75" style="45" customWidth="1"/>
    <col min="9218" max="9218" width="16" style="45" customWidth="1"/>
    <col min="9219" max="9219" width="0" style="45" hidden="1" customWidth="1"/>
    <col min="9220" max="9220" width="12.125" style="45" bestFit="1" customWidth="1"/>
    <col min="9221" max="9221" width="14.5" style="45" customWidth="1"/>
    <col min="9222" max="9222" width="19.375" style="45" customWidth="1"/>
    <col min="9223" max="9223" width="15" style="45" bestFit="1" customWidth="1"/>
    <col min="9224" max="9224" width="10.875" style="45" customWidth="1"/>
    <col min="9225" max="9225" width="9.875" style="45" bestFit="1" customWidth="1"/>
    <col min="9226" max="9226" width="12.5" style="45" customWidth="1"/>
    <col min="9227" max="9227" width="9.875" style="45" customWidth="1"/>
    <col min="9228" max="9228" width="12.125" style="45" customWidth="1"/>
    <col min="9229" max="9229" width="12" style="45" customWidth="1"/>
    <col min="9230" max="9231" width="0" style="45" hidden="1" customWidth="1"/>
    <col min="9232" max="9232" width="9" style="45"/>
    <col min="9233" max="9233" width="0" style="45" hidden="1" customWidth="1"/>
    <col min="9234" max="9472" width="9" style="45"/>
    <col min="9473" max="9473" width="2.75" style="45" customWidth="1"/>
    <col min="9474" max="9474" width="16" style="45" customWidth="1"/>
    <col min="9475" max="9475" width="0" style="45" hidden="1" customWidth="1"/>
    <col min="9476" max="9476" width="12.125" style="45" bestFit="1" customWidth="1"/>
    <col min="9477" max="9477" width="14.5" style="45" customWidth="1"/>
    <col min="9478" max="9478" width="19.375" style="45" customWidth="1"/>
    <col min="9479" max="9479" width="15" style="45" bestFit="1" customWidth="1"/>
    <col min="9480" max="9480" width="10.875" style="45" customWidth="1"/>
    <col min="9481" max="9481" width="9.875" style="45" bestFit="1" customWidth="1"/>
    <col min="9482" max="9482" width="12.5" style="45" customWidth="1"/>
    <col min="9483" max="9483" width="9.875" style="45" customWidth="1"/>
    <col min="9484" max="9484" width="12.125" style="45" customWidth="1"/>
    <col min="9485" max="9485" width="12" style="45" customWidth="1"/>
    <col min="9486" max="9487" width="0" style="45" hidden="1" customWidth="1"/>
    <col min="9488" max="9488" width="9" style="45"/>
    <col min="9489" max="9489" width="0" style="45" hidden="1" customWidth="1"/>
    <col min="9490" max="9728" width="9" style="45"/>
    <col min="9729" max="9729" width="2.75" style="45" customWidth="1"/>
    <col min="9730" max="9730" width="16" style="45" customWidth="1"/>
    <col min="9731" max="9731" width="0" style="45" hidden="1" customWidth="1"/>
    <col min="9732" max="9732" width="12.125" style="45" bestFit="1" customWidth="1"/>
    <col min="9733" max="9733" width="14.5" style="45" customWidth="1"/>
    <col min="9734" max="9734" width="19.375" style="45" customWidth="1"/>
    <col min="9735" max="9735" width="15" style="45" bestFit="1" customWidth="1"/>
    <col min="9736" max="9736" width="10.875" style="45" customWidth="1"/>
    <col min="9737" max="9737" width="9.875" style="45" bestFit="1" customWidth="1"/>
    <col min="9738" max="9738" width="12.5" style="45" customWidth="1"/>
    <col min="9739" max="9739" width="9.875" style="45" customWidth="1"/>
    <col min="9740" max="9740" width="12.125" style="45" customWidth="1"/>
    <col min="9741" max="9741" width="12" style="45" customWidth="1"/>
    <col min="9742" max="9743" width="0" style="45" hidden="1" customWidth="1"/>
    <col min="9744" max="9744" width="9" style="45"/>
    <col min="9745" max="9745" width="0" style="45" hidden="1" customWidth="1"/>
    <col min="9746" max="9984" width="9" style="45"/>
    <col min="9985" max="9985" width="2.75" style="45" customWidth="1"/>
    <col min="9986" max="9986" width="16" style="45" customWidth="1"/>
    <col min="9987" max="9987" width="0" style="45" hidden="1" customWidth="1"/>
    <col min="9988" max="9988" width="12.125" style="45" bestFit="1" customWidth="1"/>
    <col min="9989" max="9989" width="14.5" style="45" customWidth="1"/>
    <col min="9990" max="9990" width="19.375" style="45" customWidth="1"/>
    <col min="9991" max="9991" width="15" style="45" bestFit="1" customWidth="1"/>
    <col min="9992" max="9992" width="10.875" style="45" customWidth="1"/>
    <col min="9993" max="9993" width="9.875" style="45" bestFit="1" customWidth="1"/>
    <col min="9994" max="9994" width="12.5" style="45" customWidth="1"/>
    <col min="9995" max="9995" width="9.875" style="45" customWidth="1"/>
    <col min="9996" max="9996" width="12.125" style="45" customWidth="1"/>
    <col min="9997" max="9997" width="12" style="45" customWidth="1"/>
    <col min="9998" max="9999" width="0" style="45" hidden="1" customWidth="1"/>
    <col min="10000" max="10000" width="9" style="45"/>
    <col min="10001" max="10001" width="0" style="45" hidden="1" customWidth="1"/>
    <col min="10002" max="10240" width="9" style="45"/>
    <col min="10241" max="10241" width="2.75" style="45" customWidth="1"/>
    <col min="10242" max="10242" width="16" style="45" customWidth="1"/>
    <col min="10243" max="10243" width="0" style="45" hidden="1" customWidth="1"/>
    <col min="10244" max="10244" width="12.125" style="45" bestFit="1" customWidth="1"/>
    <col min="10245" max="10245" width="14.5" style="45" customWidth="1"/>
    <col min="10246" max="10246" width="19.375" style="45" customWidth="1"/>
    <col min="10247" max="10247" width="15" style="45" bestFit="1" customWidth="1"/>
    <col min="10248" max="10248" width="10.875" style="45" customWidth="1"/>
    <col min="10249" max="10249" width="9.875" style="45" bestFit="1" customWidth="1"/>
    <col min="10250" max="10250" width="12.5" style="45" customWidth="1"/>
    <col min="10251" max="10251" width="9.875" style="45" customWidth="1"/>
    <col min="10252" max="10252" width="12.125" style="45" customWidth="1"/>
    <col min="10253" max="10253" width="12" style="45" customWidth="1"/>
    <col min="10254" max="10255" width="0" style="45" hidden="1" customWidth="1"/>
    <col min="10256" max="10256" width="9" style="45"/>
    <col min="10257" max="10257" width="0" style="45" hidden="1" customWidth="1"/>
    <col min="10258" max="10496" width="9" style="45"/>
    <col min="10497" max="10497" width="2.75" style="45" customWidth="1"/>
    <col min="10498" max="10498" width="16" style="45" customWidth="1"/>
    <col min="10499" max="10499" width="0" style="45" hidden="1" customWidth="1"/>
    <col min="10500" max="10500" width="12.125" style="45" bestFit="1" customWidth="1"/>
    <col min="10501" max="10501" width="14.5" style="45" customWidth="1"/>
    <col min="10502" max="10502" width="19.375" style="45" customWidth="1"/>
    <col min="10503" max="10503" width="15" style="45" bestFit="1" customWidth="1"/>
    <col min="10504" max="10504" width="10.875" style="45" customWidth="1"/>
    <col min="10505" max="10505" width="9.875" style="45" bestFit="1" customWidth="1"/>
    <col min="10506" max="10506" width="12.5" style="45" customWidth="1"/>
    <col min="10507" max="10507" width="9.875" style="45" customWidth="1"/>
    <col min="10508" max="10508" width="12.125" style="45" customWidth="1"/>
    <col min="10509" max="10509" width="12" style="45" customWidth="1"/>
    <col min="10510" max="10511" width="0" style="45" hidden="1" customWidth="1"/>
    <col min="10512" max="10512" width="9" style="45"/>
    <col min="10513" max="10513" width="0" style="45" hidden="1" customWidth="1"/>
    <col min="10514" max="10752" width="9" style="45"/>
    <col min="10753" max="10753" width="2.75" style="45" customWidth="1"/>
    <col min="10754" max="10754" width="16" style="45" customWidth="1"/>
    <col min="10755" max="10755" width="0" style="45" hidden="1" customWidth="1"/>
    <col min="10756" max="10756" width="12.125" style="45" bestFit="1" customWidth="1"/>
    <col min="10757" max="10757" width="14.5" style="45" customWidth="1"/>
    <col min="10758" max="10758" width="19.375" style="45" customWidth="1"/>
    <col min="10759" max="10759" width="15" style="45" bestFit="1" customWidth="1"/>
    <col min="10760" max="10760" width="10.875" style="45" customWidth="1"/>
    <col min="10761" max="10761" width="9.875" style="45" bestFit="1" customWidth="1"/>
    <col min="10762" max="10762" width="12.5" style="45" customWidth="1"/>
    <col min="10763" max="10763" width="9.875" style="45" customWidth="1"/>
    <col min="10764" max="10764" width="12.125" style="45" customWidth="1"/>
    <col min="10765" max="10765" width="12" style="45" customWidth="1"/>
    <col min="10766" max="10767" width="0" style="45" hidden="1" customWidth="1"/>
    <col min="10768" max="10768" width="9" style="45"/>
    <col min="10769" max="10769" width="0" style="45" hidden="1" customWidth="1"/>
    <col min="10770" max="11008" width="9" style="45"/>
    <col min="11009" max="11009" width="2.75" style="45" customWidth="1"/>
    <col min="11010" max="11010" width="16" style="45" customWidth="1"/>
    <col min="11011" max="11011" width="0" style="45" hidden="1" customWidth="1"/>
    <col min="11012" max="11012" width="12.125" style="45" bestFit="1" customWidth="1"/>
    <col min="11013" max="11013" width="14.5" style="45" customWidth="1"/>
    <col min="11014" max="11014" width="19.375" style="45" customWidth="1"/>
    <col min="11015" max="11015" width="15" style="45" bestFit="1" customWidth="1"/>
    <col min="11016" max="11016" width="10.875" style="45" customWidth="1"/>
    <col min="11017" max="11017" width="9.875" style="45" bestFit="1" customWidth="1"/>
    <col min="11018" max="11018" width="12.5" style="45" customWidth="1"/>
    <col min="11019" max="11019" width="9.875" style="45" customWidth="1"/>
    <col min="11020" max="11020" width="12.125" style="45" customWidth="1"/>
    <col min="11021" max="11021" width="12" style="45" customWidth="1"/>
    <col min="11022" max="11023" width="0" style="45" hidden="1" customWidth="1"/>
    <col min="11024" max="11024" width="9" style="45"/>
    <col min="11025" max="11025" width="0" style="45" hidden="1" customWidth="1"/>
    <col min="11026" max="11264" width="9" style="45"/>
    <col min="11265" max="11265" width="2.75" style="45" customWidth="1"/>
    <col min="11266" max="11266" width="16" style="45" customWidth="1"/>
    <col min="11267" max="11267" width="0" style="45" hidden="1" customWidth="1"/>
    <col min="11268" max="11268" width="12.125" style="45" bestFit="1" customWidth="1"/>
    <col min="11269" max="11269" width="14.5" style="45" customWidth="1"/>
    <col min="11270" max="11270" width="19.375" style="45" customWidth="1"/>
    <col min="11271" max="11271" width="15" style="45" bestFit="1" customWidth="1"/>
    <col min="11272" max="11272" width="10.875" style="45" customWidth="1"/>
    <col min="11273" max="11273" width="9.875" style="45" bestFit="1" customWidth="1"/>
    <col min="11274" max="11274" width="12.5" style="45" customWidth="1"/>
    <col min="11275" max="11275" width="9.875" style="45" customWidth="1"/>
    <col min="11276" max="11276" width="12.125" style="45" customWidth="1"/>
    <col min="11277" max="11277" width="12" style="45" customWidth="1"/>
    <col min="11278" max="11279" width="0" style="45" hidden="1" customWidth="1"/>
    <col min="11280" max="11280" width="9" style="45"/>
    <col min="11281" max="11281" width="0" style="45" hidden="1" customWidth="1"/>
    <col min="11282" max="11520" width="9" style="45"/>
    <col min="11521" max="11521" width="2.75" style="45" customWidth="1"/>
    <col min="11522" max="11522" width="16" style="45" customWidth="1"/>
    <col min="11523" max="11523" width="0" style="45" hidden="1" customWidth="1"/>
    <col min="11524" max="11524" width="12.125" style="45" bestFit="1" customWidth="1"/>
    <col min="11525" max="11525" width="14.5" style="45" customWidth="1"/>
    <col min="11526" max="11526" width="19.375" style="45" customWidth="1"/>
    <col min="11527" max="11527" width="15" style="45" bestFit="1" customWidth="1"/>
    <col min="11528" max="11528" width="10.875" style="45" customWidth="1"/>
    <col min="11529" max="11529" width="9.875" style="45" bestFit="1" customWidth="1"/>
    <col min="11530" max="11530" width="12.5" style="45" customWidth="1"/>
    <col min="11531" max="11531" width="9.875" style="45" customWidth="1"/>
    <col min="11532" max="11532" width="12.125" style="45" customWidth="1"/>
    <col min="11533" max="11533" width="12" style="45" customWidth="1"/>
    <col min="11534" max="11535" width="0" style="45" hidden="1" customWidth="1"/>
    <col min="11536" max="11536" width="9" style="45"/>
    <col min="11537" max="11537" width="0" style="45" hidden="1" customWidth="1"/>
    <col min="11538" max="11776" width="9" style="45"/>
    <col min="11777" max="11777" width="2.75" style="45" customWidth="1"/>
    <col min="11778" max="11778" width="16" style="45" customWidth="1"/>
    <col min="11779" max="11779" width="0" style="45" hidden="1" customWidth="1"/>
    <col min="11780" max="11780" width="12.125" style="45" bestFit="1" customWidth="1"/>
    <col min="11781" max="11781" width="14.5" style="45" customWidth="1"/>
    <col min="11782" max="11782" width="19.375" style="45" customWidth="1"/>
    <col min="11783" max="11783" width="15" style="45" bestFit="1" customWidth="1"/>
    <col min="11784" max="11784" width="10.875" style="45" customWidth="1"/>
    <col min="11785" max="11785" width="9.875" style="45" bestFit="1" customWidth="1"/>
    <col min="11786" max="11786" width="12.5" style="45" customWidth="1"/>
    <col min="11787" max="11787" width="9.875" style="45" customWidth="1"/>
    <col min="11788" max="11788" width="12.125" style="45" customWidth="1"/>
    <col min="11789" max="11789" width="12" style="45" customWidth="1"/>
    <col min="11790" max="11791" width="0" style="45" hidden="1" customWidth="1"/>
    <col min="11792" max="11792" width="9" style="45"/>
    <col min="11793" max="11793" width="0" style="45" hidden="1" customWidth="1"/>
    <col min="11794" max="12032" width="9" style="45"/>
    <col min="12033" max="12033" width="2.75" style="45" customWidth="1"/>
    <col min="12034" max="12034" width="16" style="45" customWidth="1"/>
    <col min="12035" max="12035" width="0" style="45" hidden="1" customWidth="1"/>
    <col min="12036" max="12036" width="12.125" style="45" bestFit="1" customWidth="1"/>
    <col min="12037" max="12037" width="14.5" style="45" customWidth="1"/>
    <col min="12038" max="12038" width="19.375" style="45" customWidth="1"/>
    <col min="12039" max="12039" width="15" style="45" bestFit="1" customWidth="1"/>
    <col min="12040" max="12040" width="10.875" style="45" customWidth="1"/>
    <col min="12041" max="12041" width="9.875" style="45" bestFit="1" customWidth="1"/>
    <col min="12042" max="12042" width="12.5" style="45" customWidth="1"/>
    <col min="12043" max="12043" width="9.875" style="45" customWidth="1"/>
    <col min="12044" max="12044" width="12.125" style="45" customWidth="1"/>
    <col min="12045" max="12045" width="12" style="45" customWidth="1"/>
    <col min="12046" max="12047" width="0" style="45" hidden="1" customWidth="1"/>
    <col min="12048" max="12048" width="9" style="45"/>
    <col min="12049" max="12049" width="0" style="45" hidden="1" customWidth="1"/>
    <col min="12050" max="12288" width="9" style="45"/>
    <col min="12289" max="12289" width="2.75" style="45" customWidth="1"/>
    <col min="12290" max="12290" width="16" style="45" customWidth="1"/>
    <col min="12291" max="12291" width="0" style="45" hidden="1" customWidth="1"/>
    <col min="12292" max="12292" width="12.125" style="45" bestFit="1" customWidth="1"/>
    <col min="12293" max="12293" width="14.5" style="45" customWidth="1"/>
    <col min="12294" max="12294" width="19.375" style="45" customWidth="1"/>
    <col min="12295" max="12295" width="15" style="45" bestFit="1" customWidth="1"/>
    <col min="12296" max="12296" width="10.875" style="45" customWidth="1"/>
    <col min="12297" max="12297" width="9.875" style="45" bestFit="1" customWidth="1"/>
    <col min="12298" max="12298" width="12.5" style="45" customWidth="1"/>
    <col min="12299" max="12299" width="9.875" style="45" customWidth="1"/>
    <col min="12300" max="12300" width="12.125" style="45" customWidth="1"/>
    <col min="12301" max="12301" width="12" style="45" customWidth="1"/>
    <col min="12302" max="12303" width="0" style="45" hidden="1" customWidth="1"/>
    <col min="12304" max="12304" width="9" style="45"/>
    <col min="12305" max="12305" width="0" style="45" hidden="1" customWidth="1"/>
    <col min="12306" max="12544" width="9" style="45"/>
    <col min="12545" max="12545" width="2.75" style="45" customWidth="1"/>
    <col min="12546" max="12546" width="16" style="45" customWidth="1"/>
    <col min="12547" max="12547" width="0" style="45" hidden="1" customWidth="1"/>
    <col min="12548" max="12548" width="12.125" style="45" bestFit="1" customWidth="1"/>
    <col min="12549" max="12549" width="14.5" style="45" customWidth="1"/>
    <col min="12550" max="12550" width="19.375" style="45" customWidth="1"/>
    <col min="12551" max="12551" width="15" style="45" bestFit="1" customWidth="1"/>
    <col min="12552" max="12552" width="10.875" style="45" customWidth="1"/>
    <col min="12553" max="12553" width="9.875" style="45" bestFit="1" customWidth="1"/>
    <col min="12554" max="12554" width="12.5" style="45" customWidth="1"/>
    <col min="12555" max="12555" width="9.875" style="45" customWidth="1"/>
    <col min="12556" max="12556" width="12.125" style="45" customWidth="1"/>
    <col min="12557" max="12557" width="12" style="45" customWidth="1"/>
    <col min="12558" max="12559" width="0" style="45" hidden="1" customWidth="1"/>
    <col min="12560" max="12560" width="9" style="45"/>
    <col min="12561" max="12561" width="0" style="45" hidden="1" customWidth="1"/>
    <col min="12562" max="12800" width="9" style="45"/>
    <col min="12801" max="12801" width="2.75" style="45" customWidth="1"/>
    <col min="12802" max="12802" width="16" style="45" customWidth="1"/>
    <col min="12803" max="12803" width="0" style="45" hidden="1" customWidth="1"/>
    <col min="12804" max="12804" width="12.125" style="45" bestFit="1" customWidth="1"/>
    <col min="12805" max="12805" width="14.5" style="45" customWidth="1"/>
    <col min="12806" max="12806" width="19.375" style="45" customWidth="1"/>
    <col min="12807" max="12807" width="15" style="45" bestFit="1" customWidth="1"/>
    <col min="12808" max="12808" width="10.875" style="45" customWidth="1"/>
    <col min="12809" max="12809" width="9.875" style="45" bestFit="1" customWidth="1"/>
    <col min="12810" max="12810" width="12.5" style="45" customWidth="1"/>
    <col min="12811" max="12811" width="9.875" style="45" customWidth="1"/>
    <col min="12812" max="12812" width="12.125" style="45" customWidth="1"/>
    <col min="12813" max="12813" width="12" style="45" customWidth="1"/>
    <col min="12814" max="12815" width="0" style="45" hidden="1" customWidth="1"/>
    <col min="12816" max="12816" width="9" style="45"/>
    <col min="12817" max="12817" width="0" style="45" hidden="1" customWidth="1"/>
    <col min="12818" max="13056" width="9" style="45"/>
    <col min="13057" max="13057" width="2.75" style="45" customWidth="1"/>
    <col min="13058" max="13058" width="16" style="45" customWidth="1"/>
    <col min="13059" max="13059" width="0" style="45" hidden="1" customWidth="1"/>
    <col min="13060" max="13060" width="12.125" style="45" bestFit="1" customWidth="1"/>
    <col min="13061" max="13061" width="14.5" style="45" customWidth="1"/>
    <col min="13062" max="13062" width="19.375" style="45" customWidth="1"/>
    <col min="13063" max="13063" width="15" style="45" bestFit="1" customWidth="1"/>
    <col min="13064" max="13064" width="10.875" style="45" customWidth="1"/>
    <col min="13065" max="13065" width="9.875" style="45" bestFit="1" customWidth="1"/>
    <col min="13066" max="13066" width="12.5" style="45" customWidth="1"/>
    <col min="13067" max="13067" width="9.875" style="45" customWidth="1"/>
    <col min="13068" max="13068" width="12.125" style="45" customWidth="1"/>
    <col min="13069" max="13069" width="12" style="45" customWidth="1"/>
    <col min="13070" max="13071" width="0" style="45" hidden="1" customWidth="1"/>
    <col min="13072" max="13072" width="9" style="45"/>
    <col min="13073" max="13073" width="0" style="45" hidden="1" customWidth="1"/>
    <col min="13074" max="13312" width="9" style="45"/>
    <col min="13313" max="13313" width="2.75" style="45" customWidth="1"/>
    <col min="13314" max="13314" width="16" style="45" customWidth="1"/>
    <col min="13315" max="13315" width="0" style="45" hidden="1" customWidth="1"/>
    <col min="13316" max="13316" width="12.125" style="45" bestFit="1" customWidth="1"/>
    <col min="13317" max="13317" width="14.5" style="45" customWidth="1"/>
    <col min="13318" max="13318" width="19.375" style="45" customWidth="1"/>
    <col min="13319" max="13319" width="15" style="45" bestFit="1" customWidth="1"/>
    <col min="13320" max="13320" width="10.875" style="45" customWidth="1"/>
    <col min="13321" max="13321" width="9.875" style="45" bestFit="1" customWidth="1"/>
    <col min="13322" max="13322" width="12.5" style="45" customWidth="1"/>
    <col min="13323" max="13323" width="9.875" style="45" customWidth="1"/>
    <col min="13324" max="13324" width="12.125" style="45" customWidth="1"/>
    <col min="13325" max="13325" width="12" style="45" customWidth="1"/>
    <col min="13326" max="13327" width="0" style="45" hidden="1" customWidth="1"/>
    <col min="13328" max="13328" width="9" style="45"/>
    <col min="13329" max="13329" width="0" style="45" hidden="1" customWidth="1"/>
    <col min="13330" max="13568" width="9" style="45"/>
    <col min="13569" max="13569" width="2.75" style="45" customWidth="1"/>
    <col min="13570" max="13570" width="16" style="45" customWidth="1"/>
    <col min="13571" max="13571" width="0" style="45" hidden="1" customWidth="1"/>
    <col min="13572" max="13572" width="12.125" style="45" bestFit="1" customWidth="1"/>
    <col min="13573" max="13573" width="14.5" style="45" customWidth="1"/>
    <col min="13574" max="13574" width="19.375" style="45" customWidth="1"/>
    <col min="13575" max="13575" width="15" style="45" bestFit="1" customWidth="1"/>
    <col min="13576" max="13576" width="10.875" style="45" customWidth="1"/>
    <col min="13577" max="13577" width="9.875" style="45" bestFit="1" customWidth="1"/>
    <col min="13578" max="13578" width="12.5" style="45" customWidth="1"/>
    <col min="13579" max="13579" width="9.875" style="45" customWidth="1"/>
    <col min="13580" max="13580" width="12.125" style="45" customWidth="1"/>
    <col min="13581" max="13581" width="12" style="45" customWidth="1"/>
    <col min="13582" max="13583" width="0" style="45" hidden="1" customWidth="1"/>
    <col min="13584" max="13584" width="9" style="45"/>
    <col min="13585" max="13585" width="0" style="45" hidden="1" customWidth="1"/>
    <col min="13586" max="13824" width="9" style="45"/>
    <col min="13825" max="13825" width="2.75" style="45" customWidth="1"/>
    <col min="13826" max="13826" width="16" style="45" customWidth="1"/>
    <col min="13827" max="13827" width="0" style="45" hidden="1" customWidth="1"/>
    <col min="13828" max="13828" width="12.125" style="45" bestFit="1" customWidth="1"/>
    <col min="13829" max="13829" width="14.5" style="45" customWidth="1"/>
    <col min="13830" max="13830" width="19.375" style="45" customWidth="1"/>
    <col min="13831" max="13831" width="15" style="45" bestFit="1" customWidth="1"/>
    <col min="13832" max="13832" width="10.875" style="45" customWidth="1"/>
    <col min="13833" max="13833" width="9.875" style="45" bestFit="1" customWidth="1"/>
    <col min="13834" max="13834" width="12.5" style="45" customWidth="1"/>
    <col min="13835" max="13835" width="9.875" style="45" customWidth="1"/>
    <col min="13836" max="13836" width="12.125" style="45" customWidth="1"/>
    <col min="13837" max="13837" width="12" style="45" customWidth="1"/>
    <col min="13838" max="13839" width="0" style="45" hidden="1" customWidth="1"/>
    <col min="13840" max="13840" width="9" style="45"/>
    <col min="13841" max="13841" width="0" style="45" hidden="1" customWidth="1"/>
    <col min="13842" max="14080" width="9" style="45"/>
    <col min="14081" max="14081" width="2.75" style="45" customWidth="1"/>
    <col min="14082" max="14082" width="16" style="45" customWidth="1"/>
    <col min="14083" max="14083" width="0" style="45" hidden="1" customWidth="1"/>
    <col min="14084" max="14084" width="12.125" style="45" bestFit="1" customWidth="1"/>
    <col min="14085" max="14085" width="14.5" style="45" customWidth="1"/>
    <col min="14086" max="14086" width="19.375" style="45" customWidth="1"/>
    <col min="14087" max="14087" width="15" style="45" bestFit="1" customWidth="1"/>
    <col min="14088" max="14088" width="10.875" style="45" customWidth="1"/>
    <col min="14089" max="14089" width="9.875" style="45" bestFit="1" customWidth="1"/>
    <col min="14090" max="14090" width="12.5" style="45" customWidth="1"/>
    <col min="14091" max="14091" width="9.875" style="45" customWidth="1"/>
    <col min="14092" max="14092" width="12.125" style="45" customWidth="1"/>
    <col min="14093" max="14093" width="12" style="45" customWidth="1"/>
    <col min="14094" max="14095" width="0" style="45" hidden="1" customWidth="1"/>
    <col min="14096" max="14096" width="9" style="45"/>
    <col min="14097" max="14097" width="0" style="45" hidden="1" customWidth="1"/>
    <col min="14098" max="14336" width="9" style="45"/>
    <col min="14337" max="14337" width="2.75" style="45" customWidth="1"/>
    <col min="14338" max="14338" width="16" style="45" customWidth="1"/>
    <col min="14339" max="14339" width="0" style="45" hidden="1" customWidth="1"/>
    <col min="14340" max="14340" width="12.125" style="45" bestFit="1" customWidth="1"/>
    <col min="14341" max="14341" width="14.5" style="45" customWidth="1"/>
    <col min="14342" max="14342" width="19.375" style="45" customWidth="1"/>
    <col min="14343" max="14343" width="15" style="45" bestFit="1" customWidth="1"/>
    <col min="14344" max="14344" width="10.875" style="45" customWidth="1"/>
    <col min="14345" max="14345" width="9.875" style="45" bestFit="1" customWidth="1"/>
    <col min="14346" max="14346" width="12.5" style="45" customWidth="1"/>
    <col min="14347" max="14347" width="9.875" style="45" customWidth="1"/>
    <col min="14348" max="14348" width="12.125" style="45" customWidth="1"/>
    <col min="14349" max="14349" width="12" style="45" customWidth="1"/>
    <col min="14350" max="14351" width="0" style="45" hidden="1" customWidth="1"/>
    <col min="14352" max="14352" width="9" style="45"/>
    <col min="14353" max="14353" width="0" style="45" hidden="1" customWidth="1"/>
    <col min="14354" max="14592" width="9" style="45"/>
    <col min="14593" max="14593" width="2.75" style="45" customWidth="1"/>
    <col min="14594" max="14594" width="16" style="45" customWidth="1"/>
    <col min="14595" max="14595" width="0" style="45" hidden="1" customWidth="1"/>
    <col min="14596" max="14596" width="12.125" style="45" bestFit="1" customWidth="1"/>
    <col min="14597" max="14597" width="14.5" style="45" customWidth="1"/>
    <col min="14598" max="14598" width="19.375" style="45" customWidth="1"/>
    <col min="14599" max="14599" width="15" style="45" bestFit="1" customWidth="1"/>
    <col min="14600" max="14600" width="10.875" style="45" customWidth="1"/>
    <col min="14601" max="14601" width="9.875" style="45" bestFit="1" customWidth="1"/>
    <col min="14602" max="14602" width="12.5" style="45" customWidth="1"/>
    <col min="14603" max="14603" width="9.875" style="45" customWidth="1"/>
    <col min="14604" max="14604" width="12.125" style="45" customWidth="1"/>
    <col min="14605" max="14605" width="12" style="45" customWidth="1"/>
    <col min="14606" max="14607" width="0" style="45" hidden="1" customWidth="1"/>
    <col min="14608" max="14608" width="9" style="45"/>
    <col min="14609" max="14609" width="0" style="45" hidden="1" customWidth="1"/>
    <col min="14610" max="14848" width="9" style="45"/>
    <col min="14849" max="14849" width="2.75" style="45" customWidth="1"/>
    <col min="14850" max="14850" width="16" style="45" customWidth="1"/>
    <col min="14851" max="14851" width="0" style="45" hidden="1" customWidth="1"/>
    <col min="14852" max="14852" width="12.125" style="45" bestFit="1" customWidth="1"/>
    <col min="14853" max="14853" width="14.5" style="45" customWidth="1"/>
    <col min="14854" max="14854" width="19.375" style="45" customWidth="1"/>
    <col min="14855" max="14855" width="15" style="45" bestFit="1" customWidth="1"/>
    <col min="14856" max="14856" width="10.875" style="45" customWidth="1"/>
    <col min="14857" max="14857" width="9.875" style="45" bestFit="1" customWidth="1"/>
    <col min="14858" max="14858" width="12.5" style="45" customWidth="1"/>
    <col min="14859" max="14859" width="9.875" style="45" customWidth="1"/>
    <col min="14860" max="14860" width="12.125" style="45" customWidth="1"/>
    <col min="14861" max="14861" width="12" style="45" customWidth="1"/>
    <col min="14862" max="14863" width="0" style="45" hidden="1" customWidth="1"/>
    <col min="14864" max="14864" width="9" style="45"/>
    <col min="14865" max="14865" width="0" style="45" hidden="1" customWidth="1"/>
    <col min="14866" max="15104" width="9" style="45"/>
    <col min="15105" max="15105" width="2.75" style="45" customWidth="1"/>
    <col min="15106" max="15106" width="16" style="45" customWidth="1"/>
    <col min="15107" max="15107" width="0" style="45" hidden="1" customWidth="1"/>
    <col min="15108" max="15108" width="12.125" style="45" bestFit="1" customWidth="1"/>
    <col min="15109" max="15109" width="14.5" style="45" customWidth="1"/>
    <col min="15110" max="15110" width="19.375" style="45" customWidth="1"/>
    <col min="15111" max="15111" width="15" style="45" bestFit="1" customWidth="1"/>
    <col min="15112" max="15112" width="10.875" style="45" customWidth="1"/>
    <col min="15113" max="15113" width="9.875" style="45" bestFit="1" customWidth="1"/>
    <col min="15114" max="15114" width="12.5" style="45" customWidth="1"/>
    <col min="15115" max="15115" width="9.875" style="45" customWidth="1"/>
    <col min="15116" max="15116" width="12.125" style="45" customWidth="1"/>
    <col min="15117" max="15117" width="12" style="45" customWidth="1"/>
    <col min="15118" max="15119" width="0" style="45" hidden="1" customWidth="1"/>
    <col min="15120" max="15120" width="9" style="45"/>
    <col min="15121" max="15121" width="0" style="45" hidden="1" customWidth="1"/>
    <col min="15122" max="15360" width="9" style="45"/>
    <col min="15361" max="15361" width="2.75" style="45" customWidth="1"/>
    <col min="15362" max="15362" width="16" style="45" customWidth="1"/>
    <col min="15363" max="15363" width="0" style="45" hidden="1" customWidth="1"/>
    <col min="15364" max="15364" width="12.125" style="45" bestFit="1" customWidth="1"/>
    <col min="15365" max="15365" width="14.5" style="45" customWidth="1"/>
    <col min="15366" max="15366" width="19.375" style="45" customWidth="1"/>
    <col min="15367" max="15367" width="15" style="45" bestFit="1" customWidth="1"/>
    <col min="15368" max="15368" width="10.875" style="45" customWidth="1"/>
    <col min="15369" max="15369" width="9.875" style="45" bestFit="1" customWidth="1"/>
    <col min="15370" max="15370" width="12.5" style="45" customWidth="1"/>
    <col min="15371" max="15371" width="9.875" style="45" customWidth="1"/>
    <col min="15372" max="15372" width="12.125" style="45" customWidth="1"/>
    <col min="15373" max="15373" width="12" style="45" customWidth="1"/>
    <col min="15374" max="15375" width="0" style="45" hidden="1" customWidth="1"/>
    <col min="15376" max="15376" width="9" style="45"/>
    <col min="15377" max="15377" width="0" style="45" hidden="1" customWidth="1"/>
    <col min="15378" max="15616" width="9" style="45"/>
    <col min="15617" max="15617" width="2.75" style="45" customWidth="1"/>
    <col min="15618" max="15618" width="16" style="45" customWidth="1"/>
    <col min="15619" max="15619" width="0" style="45" hidden="1" customWidth="1"/>
    <col min="15620" max="15620" width="12.125" style="45" bestFit="1" customWidth="1"/>
    <col min="15621" max="15621" width="14.5" style="45" customWidth="1"/>
    <col min="15622" max="15622" width="19.375" style="45" customWidth="1"/>
    <col min="15623" max="15623" width="15" style="45" bestFit="1" customWidth="1"/>
    <col min="15624" max="15624" width="10.875" style="45" customWidth="1"/>
    <col min="15625" max="15625" width="9.875" style="45" bestFit="1" customWidth="1"/>
    <col min="15626" max="15626" width="12.5" style="45" customWidth="1"/>
    <col min="15627" max="15627" width="9.875" style="45" customWidth="1"/>
    <col min="15628" max="15628" width="12.125" style="45" customWidth="1"/>
    <col min="15629" max="15629" width="12" style="45" customWidth="1"/>
    <col min="15630" max="15631" width="0" style="45" hidden="1" customWidth="1"/>
    <col min="15632" max="15632" width="9" style="45"/>
    <col min="15633" max="15633" width="0" style="45" hidden="1" customWidth="1"/>
    <col min="15634" max="15872" width="9" style="45"/>
    <col min="15873" max="15873" width="2.75" style="45" customWidth="1"/>
    <col min="15874" max="15874" width="16" style="45" customWidth="1"/>
    <col min="15875" max="15875" width="0" style="45" hidden="1" customWidth="1"/>
    <col min="15876" max="15876" width="12.125" style="45" bestFit="1" customWidth="1"/>
    <col min="15877" max="15877" width="14.5" style="45" customWidth="1"/>
    <col min="15878" max="15878" width="19.375" style="45" customWidth="1"/>
    <col min="15879" max="15879" width="15" style="45" bestFit="1" customWidth="1"/>
    <col min="15880" max="15880" width="10.875" style="45" customWidth="1"/>
    <col min="15881" max="15881" width="9.875" style="45" bestFit="1" customWidth="1"/>
    <col min="15882" max="15882" width="12.5" style="45" customWidth="1"/>
    <col min="15883" max="15883" width="9.875" style="45" customWidth="1"/>
    <col min="15884" max="15884" width="12.125" style="45" customWidth="1"/>
    <col min="15885" max="15885" width="12" style="45" customWidth="1"/>
    <col min="15886" max="15887" width="0" style="45" hidden="1" customWidth="1"/>
    <col min="15888" max="15888" width="9" style="45"/>
    <col min="15889" max="15889" width="0" style="45" hidden="1" customWidth="1"/>
    <col min="15890" max="16128" width="9" style="45"/>
    <col min="16129" max="16129" width="2.75" style="45" customWidth="1"/>
    <col min="16130" max="16130" width="16" style="45" customWidth="1"/>
    <col min="16131" max="16131" width="0" style="45" hidden="1" customWidth="1"/>
    <col min="16132" max="16132" width="12.125" style="45" bestFit="1" customWidth="1"/>
    <col min="16133" max="16133" width="14.5" style="45" customWidth="1"/>
    <col min="16134" max="16134" width="19.375" style="45" customWidth="1"/>
    <col min="16135" max="16135" width="15" style="45" bestFit="1" customWidth="1"/>
    <col min="16136" max="16136" width="10.875" style="45" customWidth="1"/>
    <col min="16137" max="16137" width="9.875" style="45" bestFit="1" customWidth="1"/>
    <col min="16138" max="16138" width="12.5" style="45" customWidth="1"/>
    <col min="16139" max="16139" width="9.875" style="45" customWidth="1"/>
    <col min="16140" max="16140" width="12.125" style="45" customWidth="1"/>
    <col min="16141" max="16141" width="12" style="45" customWidth="1"/>
    <col min="16142" max="16143" width="0" style="45" hidden="1" customWidth="1"/>
    <col min="16144" max="16144" width="9" style="45"/>
    <col min="16145" max="16145" width="0" style="45" hidden="1" customWidth="1"/>
    <col min="16146" max="16384" width="9" style="45"/>
  </cols>
  <sheetData>
    <row r="1" spans="2:21" ht="45.75" customHeight="1">
      <c r="B1" s="1746" t="s">
        <v>645</v>
      </c>
      <c r="C1" s="1746"/>
      <c r="D1" s="1746"/>
      <c r="E1" s="1746"/>
      <c r="F1" s="1746"/>
      <c r="G1" s="1746"/>
      <c r="H1" s="1746"/>
      <c r="I1" s="1746"/>
      <c r="J1" s="1746"/>
      <c r="K1" s="1746"/>
      <c r="L1" s="1746"/>
      <c r="M1" s="1746"/>
    </row>
    <row r="2" spans="2:21" ht="17.25" thickBot="1">
      <c r="B2" s="196"/>
      <c r="C2" s="196"/>
      <c r="D2" s="196"/>
      <c r="E2" s="402"/>
      <c r="F2" s="196"/>
      <c r="G2" s="196"/>
      <c r="H2" s="196"/>
      <c r="I2" s="196"/>
      <c r="J2" s="196"/>
      <c r="K2" s="196"/>
      <c r="L2" s="196"/>
      <c r="M2" s="196"/>
    </row>
    <row r="3" spans="2:21" s="406" customFormat="1" ht="25.5" customHeight="1">
      <c r="B3" s="1749" t="s">
        <v>325</v>
      </c>
      <c r="C3" s="666"/>
      <c r="D3" s="1751" t="s">
        <v>23</v>
      </c>
      <c r="E3" s="1751" t="s">
        <v>53</v>
      </c>
      <c r="F3" s="1751"/>
      <c r="G3" s="1751"/>
      <c r="H3" s="1751" t="s">
        <v>26</v>
      </c>
      <c r="I3" s="1753" t="s">
        <v>166</v>
      </c>
      <c r="J3" s="1755" t="s">
        <v>203</v>
      </c>
      <c r="K3" s="1755"/>
      <c r="L3" s="1755"/>
      <c r="M3" s="1747" t="s">
        <v>85</v>
      </c>
      <c r="N3" s="405" t="s">
        <v>204</v>
      </c>
      <c r="R3" s="527"/>
      <c r="S3" s="1002"/>
      <c r="T3" s="1002"/>
      <c r="U3" s="1002"/>
    </row>
    <row r="4" spans="2:21" s="406" customFormat="1" ht="36.75" customHeight="1" thickBot="1">
      <c r="B4" s="1750"/>
      <c r="C4" s="667"/>
      <c r="D4" s="1752"/>
      <c r="E4" s="667" t="s">
        <v>205</v>
      </c>
      <c r="F4" s="667" t="s">
        <v>206</v>
      </c>
      <c r="G4" s="667" t="s">
        <v>34</v>
      </c>
      <c r="H4" s="1752"/>
      <c r="I4" s="1754"/>
      <c r="J4" s="867" t="s">
        <v>200</v>
      </c>
      <c r="K4" s="868" t="s">
        <v>500</v>
      </c>
      <c r="L4" s="868" t="s">
        <v>421</v>
      </c>
      <c r="M4" s="1748"/>
      <c r="R4" s="422"/>
      <c r="S4" s="1003"/>
      <c r="T4" s="422"/>
      <c r="U4" s="422"/>
    </row>
    <row r="5" spans="2:21" ht="25.5" customHeight="1" thickTop="1">
      <c r="B5" s="407" t="s">
        <v>35</v>
      </c>
      <c r="C5" s="408"/>
      <c r="D5" s="408" t="s">
        <v>207</v>
      </c>
      <c r="E5" s="409">
        <f>COUNTA(E6:E13)</f>
        <v>2</v>
      </c>
      <c r="F5" s="410"/>
      <c r="G5" s="411"/>
      <c r="H5" s="408"/>
      <c r="I5" s="412"/>
      <c r="J5" s="869"/>
      <c r="K5" s="870">
        <f>SUM(K6:K48)</f>
        <v>30</v>
      </c>
      <c r="L5" s="869">
        <f>SUM(L6:L48)</f>
        <v>199000</v>
      </c>
      <c r="M5" s="413"/>
      <c r="N5" s="46"/>
      <c r="R5" s="353" t="s">
        <v>431</v>
      </c>
      <c r="S5" s="878" t="s">
        <v>432</v>
      </c>
      <c r="T5" s="878" t="s">
        <v>433</v>
      </c>
      <c r="U5" s="422"/>
    </row>
    <row r="6" spans="2:21" ht="25.5" customHeight="1">
      <c r="B6" s="862" t="s">
        <v>423</v>
      </c>
      <c r="C6" s="739"/>
      <c r="D6" s="739" t="s">
        <v>424</v>
      </c>
      <c r="E6" s="739" t="s">
        <v>425</v>
      </c>
      <c r="F6" s="863" t="s">
        <v>426</v>
      </c>
      <c r="G6" s="739" t="s">
        <v>408</v>
      </c>
      <c r="H6" s="739" t="s">
        <v>427</v>
      </c>
      <c r="I6" s="864">
        <v>2500</v>
      </c>
      <c r="J6" s="871" t="s">
        <v>428</v>
      </c>
      <c r="K6" s="872">
        <v>12</v>
      </c>
      <c r="L6" s="815">
        <f>K6*IF(J6="월간축산",3900*1,IF(J6="월간폴트리",8000*1,8000*1))</f>
        <v>96000</v>
      </c>
      <c r="M6" s="865"/>
      <c r="N6" s="46">
        <v>17</v>
      </c>
      <c r="Q6" s="45">
        <f>COUNTIF(E6,$E$6:$E$13)</f>
        <v>1</v>
      </c>
      <c r="R6" s="439" t="s">
        <v>434</v>
      </c>
      <c r="S6" s="879">
        <v>8000</v>
      </c>
      <c r="T6" s="439" t="s">
        <v>437</v>
      </c>
      <c r="U6" s="422"/>
    </row>
    <row r="7" spans="2:21" ht="25.5" customHeight="1">
      <c r="B7" s="414"/>
      <c r="C7" s="64"/>
      <c r="D7" s="739" t="s">
        <v>439</v>
      </c>
      <c r="E7" s="739" t="s">
        <v>440</v>
      </c>
      <c r="F7" s="863" t="s">
        <v>391</v>
      </c>
      <c r="G7" s="739" t="s">
        <v>288</v>
      </c>
      <c r="H7" s="739" t="s">
        <v>393</v>
      </c>
      <c r="I7" s="864">
        <v>100</v>
      </c>
      <c r="J7" s="871" t="s">
        <v>441</v>
      </c>
      <c r="K7" s="872">
        <v>10</v>
      </c>
      <c r="L7" s="815">
        <f t="shared" ref="L7:L13" si="0">K7*IF(J7="월간축산",3900*1,IF(J7="월간폴트리",8000*1,8000*1))</f>
        <v>39000</v>
      </c>
      <c r="M7" s="416"/>
      <c r="N7" s="46">
        <v>105</v>
      </c>
      <c r="Q7" s="45">
        <f>COUNTIF(E7,$E$6:$E$13)</f>
        <v>1</v>
      </c>
      <c r="R7" s="439" t="s">
        <v>435</v>
      </c>
      <c r="S7" s="879">
        <v>8000</v>
      </c>
      <c r="T7" s="439" t="s">
        <v>438</v>
      </c>
    </row>
    <row r="8" spans="2:21" ht="25.5" customHeight="1">
      <c r="B8" s="414"/>
      <c r="C8" s="64"/>
      <c r="D8" s="739"/>
      <c r="E8" s="739"/>
      <c r="F8" s="863"/>
      <c r="G8" s="739"/>
      <c r="H8" s="739"/>
      <c r="I8" s="864"/>
      <c r="J8" s="871" t="s">
        <v>442</v>
      </c>
      <c r="K8" s="872">
        <v>8</v>
      </c>
      <c r="L8" s="815">
        <f t="shared" si="0"/>
        <v>64000</v>
      </c>
      <c r="M8" s="416"/>
      <c r="N8" s="46"/>
      <c r="R8" s="439" t="s">
        <v>436</v>
      </c>
      <c r="S8" s="879">
        <v>3900</v>
      </c>
      <c r="T8" s="439" t="s">
        <v>438</v>
      </c>
    </row>
    <row r="9" spans="2:21" ht="25.5" customHeight="1">
      <c r="B9" s="414"/>
      <c r="C9" s="417"/>
      <c r="D9" s="64"/>
      <c r="E9" s="64"/>
      <c r="F9" s="119"/>
      <c r="G9" s="64"/>
      <c r="H9" s="64"/>
      <c r="I9" s="415"/>
      <c r="J9" s="871"/>
      <c r="K9" s="872"/>
      <c r="L9" s="815">
        <f t="shared" si="0"/>
        <v>0</v>
      </c>
      <c r="M9" s="416"/>
      <c r="N9" s="46"/>
    </row>
    <row r="10" spans="2:21" ht="25.5" customHeight="1">
      <c r="B10" s="219"/>
      <c r="C10" s="418"/>
      <c r="D10" s="220"/>
      <c r="E10" s="220"/>
      <c r="F10" s="221"/>
      <c r="G10" s="220"/>
      <c r="H10" s="220"/>
      <c r="I10" s="419"/>
      <c r="J10" s="871"/>
      <c r="K10" s="872"/>
      <c r="L10" s="815">
        <f t="shared" si="0"/>
        <v>0</v>
      </c>
      <c r="M10" s="420"/>
      <c r="N10" s="46"/>
    </row>
    <row r="11" spans="2:21" ht="25.5" customHeight="1">
      <c r="B11" s="414"/>
      <c r="C11" s="417"/>
      <c r="D11" s="64"/>
      <c r="E11" s="64"/>
      <c r="F11" s="119"/>
      <c r="G11" s="64"/>
      <c r="H11" s="64"/>
      <c r="I11" s="415"/>
      <c r="J11" s="871"/>
      <c r="K11" s="872"/>
      <c r="L11" s="815">
        <f t="shared" si="0"/>
        <v>0</v>
      </c>
      <c r="M11" s="416"/>
      <c r="N11" s="46"/>
    </row>
    <row r="12" spans="2:21" ht="25.5" customHeight="1">
      <c r="B12" s="414"/>
      <c r="C12" s="64"/>
      <c r="D12" s="64"/>
      <c r="E12" s="64"/>
      <c r="F12" s="119"/>
      <c r="G12" s="64"/>
      <c r="H12" s="64"/>
      <c r="I12" s="415"/>
      <c r="J12" s="871"/>
      <c r="K12" s="872"/>
      <c r="L12" s="815">
        <f t="shared" si="0"/>
        <v>0</v>
      </c>
      <c r="M12" s="416"/>
      <c r="N12" s="46"/>
    </row>
    <row r="13" spans="2:21" ht="25.5" customHeight="1" thickBot="1">
      <c r="B13" s="873"/>
      <c r="C13" s="421"/>
      <c r="D13" s="160"/>
      <c r="E13" s="160"/>
      <c r="F13" s="690"/>
      <c r="G13" s="160"/>
      <c r="H13" s="160"/>
      <c r="I13" s="874"/>
      <c r="J13" s="875"/>
      <c r="K13" s="876"/>
      <c r="L13" s="816">
        <f t="shared" si="0"/>
        <v>0</v>
      </c>
      <c r="M13" s="877"/>
      <c r="N13" s="46"/>
    </row>
    <row r="14" spans="2:21" ht="21.75" customHeight="1">
      <c r="B14" s="336" t="s">
        <v>430</v>
      </c>
      <c r="C14" s="417"/>
      <c r="D14" s="417"/>
      <c r="E14" s="417"/>
      <c r="F14" s="866"/>
      <c r="G14" s="417"/>
      <c r="H14" s="417"/>
      <c r="I14" s="423"/>
      <c r="J14" s="374"/>
      <c r="K14" s="424"/>
      <c r="L14" s="423"/>
      <c r="M14" s="373"/>
      <c r="N14" s="675"/>
    </row>
    <row r="15" spans="2:21" ht="18.75">
      <c r="B15" s="427" t="s">
        <v>208</v>
      </c>
      <c r="C15" s="428"/>
      <c r="D15" s="425"/>
      <c r="E15" s="426"/>
      <c r="F15" s="373"/>
      <c r="G15" s="417"/>
      <c r="H15" s="417"/>
      <c r="I15" s="423"/>
      <c r="J15" s="373"/>
      <c r="K15" s="417"/>
      <c r="L15" s="423"/>
      <c r="M15" s="406"/>
    </row>
    <row r="16" spans="2:21" ht="17.25">
      <c r="B16" s="527"/>
      <c r="C16" s="1004"/>
      <c r="D16" s="1002"/>
      <c r="E16" s="1002"/>
      <c r="F16" s="373"/>
      <c r="G16" s="417"/>
      <c r="H16" s="417"/>
      <c r="I16" s="423"/>
      <c r="J16" s="373"/>
      <c r="K16" s="417"/>
      <c r="L16" s="423"/>
      <c r="M16" s="406"/>
    </row>
    <row r="17" spans="2:14" ht="25.5" customHeight="1">
      <c r="B17" s="422"/>
      <c r="C17" s="417"/>
      <c r="D17" s="1003"/>
      <c r="E17" s="422"/>
      <c r="F17" s="373"/>
      <c r="G17" s="422"/>
      <c r="H17" s="422"/>
      <c r="I17" s="423"/>
      <c r="J17" s="374"/>
      <c r="K17" s="424"/>
      <c r="L17" s="423"/>
      <c r="M17" s="406"/>
      <c r="N17" s="46"/>
    </row>
    <row r="18" spans="2:14" ht="25.5" customHeight="1">
      <c r="B18" s="422"/>
      <c r="C18" s="417"/>
      <c r="D18" s="1003"/>
      <c r="E18" s="422"/>
      <c r="F18" s="373"/>
      <c r="G18" s="422"/>
      <c r="H18" s="422"/>
      <c r="I18" s="423"/>
      <c r="J18" s="374"/>
      <c r="K18" s="424"/>
      <c r="L18" s="423"/>
      <c r="M18" s="406"/>
      <c r="N18" s="46"/>
    </row>
    <row r="19" spans="2:14" ht="25.5" customHeight="1">
      <c r="B19" s="422"/>
      <c r="C19" s="417"/>
      <c r="D19" s="1003"/>
      <c r="E19" s="422"/>
      <c r="F19" s="373"/>
      <c r="G19" s="422"/>
      <c r="H19" s="422"/>
      <c r="I19" s="423"/>
      <c r="J19" s="374"/>
      <c r="K19" s="424"/>
      <c r="L19" s="423"/>
      <c r="M19" s="406"/>
      <c r="N19" s="46"/>
    </row>
  </sheetData>
  <autoFilter ref="B5:O13"/>
  <mergeCells count="8">
    <mergeCell ref="B1:M1"/>
    <mergeCell ref="M3:M4"/>
    <mergeCell ref="B3:B4"/>
    <mergeCell ref="D3:D4"/>
    <mergeCell ref="E3:G3"/>
    <mergeCell ref="H3:H4"/>
    <mergeCell ref="I3:I4"/>
    <mergeCell ref="J3:L3"/>
  </mergeCells>
  <phoneticPr fontId="1" type="noConversion"/>
  <pageMargins left="0.55118110236220474" right="0.39370078740157483" top="0.59055118110236227" bottom="0.51181102362204722" header="0.31496062992125984" footer="0.31496062992125984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S6"/>
    </sheetView>
  </sheetViews>
  <sheetFormatPr defaultRowHeight="16.5"/>
  <cols>
    <col min="1" max="1" width="6.625" style="46" bestFit="1" customWidth="1"/>
    <col min="2" max="2" width="6.625" style="675" customWidth="1"/>
    <col min="3" max="3" width="23.375" style="45" customWidth="1"/>
    <col min="4" max="5" width="11.375" style="45" customWidth="1"/>
    <col min="6" max="6" width="12.625" style="45" bestFit="1" customWidth="1"/>
    <col min="7" max="7" width="7.25" style="45" customWidth="1"/>
    <col min="8" max="8" width="6.375" style="46" customWidth="1"/>
    <col min="9" max="9" width="19" style="84" customWidth="1"/>
    <col min="10" max="12" width="12.625" style="45" customWidth="1"/>
    <col min="13" max="13" width="13.25" style="45" bestFit="1" customWidth="1"/>
    <col min="14" max="16384" width="9" style="45"/>
  </cols>
  <sheetData>
    <row r="1" spans="1:13" ht="34.5" customHeight="1">
      <c r="A1" s="1722" t="s">
        <v>661</v>
      </c>
      <c r="B1" s="1722"/>
      <c r="C1" s="1722"/>
      <c r="D1" s="1722"/>
      <c r="E1" s="1722"/>
      <c r="F1" s="1722"/>
      <c r="G1" s="1722"/>
      <c r="H1" s="1722"/>
      <c r="I1" s="1722"/>
      <c r="J1" s="1722"/>
      <c r="K1" s="1722"/>
      <c r="L1" s="1722"/>
      <c r="M1" s="1722"/>
    </row>
    <row r="2" spans="1:13" ht="17.25" thickBot="1"/>
    <row r="3" spans="1:13" ht="24.75" customHeight="1">
      <c r="A3" s="1762" t="s">
        <v>209</v>
      </c>
      <c r="B3" s="1433" t="s">
        <v>377</v>
      </c>
      <c r="C3" s="1695" t="s">
        <v>30</v>
      </c>
      <c r="D3" s="1695" t="s">
        <v>161</v>
      </c>
      <c r="E3" s="1695" t="s">
        <v>576</v>
      </c>
      <c r="F3" s="1695" t="s">
        <v>34</v>
      </c>
      <c r="G3" s="1695" t="s">
        <v>26</v>
      </c>
      <c r="H3" s="1766" t="s">
        <v>198</v>
      </c>
      <c r="I3" s="1769" t="s">
        <v>443</v>
      </c>
      <c r="J3" s="1769"/>
      <c r="K3" s="1769"/>
      <c r="L3" s="1769"/>
      <c r="M3" s="1771" t="s">
        <v>448</v>
      </c>
    </row>
    <row r="4" spans="1:13" ht="24.75" customHeight="1">
      <c r="A4" s="1763"/>
      <c r="B4" s="1770"/>
      <c r="C4" s="1765"/>
      <c r="D4" s="1765"/>
      <c r="E4" s="1765"/>
      <c r="F4" s="1765"/>
      <c r="G4" s="1765"/>
      <c r="H4" s="1767"/>
      <c r="I4" s="1756" t="s">
        <v>210</v>
      </c>
      <c r="J4" s="1757" t="s">
        <v>211</v>
      </c>
      <c r="K4" s="1757"/>
      <c r="L4" s="1757"/>
      <c r="M4" s="1772"/>
    </row>
    <row r="5" spans="1:13" ht="24.75" customHeight="1">
      <c r="A5" s="1764"/>
      <c r="B5" s="1434"/>
      <c r="C5" s="1696"/>
      <c r="D5" s="1696"/>
      <c r="E5" s="1696"/>
      <c r="F5" s="1696"/>
      <c r="G5" s="1696"/>
      <c r="H5" s="1768"/>
      <c r="I5" s="1756"/>
      <c r="J5" s="429" t="s">
        <v>212</v>
      </c>
      <c r="K5" s="429" t="s">
        <v>614</v>
      </c>
      <c r="L5" s="429" t="s">
        <v>213</v>
      </c>
      <c r="M5" s="1773"/>
    </row>
    <row r="6" spans="1:13" ht="20.25" customHeight="1">
      <c r="A6" s="430" t="s">
        <v>186</v>
      </c>
      <c r="B6" s="880"/>
      <c r="C6" s="1758"/>
      <c r="D6" s="1759"/>
      <c r="E6" s="1759"/>
      <c r="F6" s="1759"/>
      <c r="G6" s="1760"/>
      <c r="H6" s="668"/>
      <c r="I6" s="884">
        <f>SUM(I7:I22)</f>
        <v>0</v>
      </c>
      <c r="J6" s="431">
        <f>SUM(J7:J22)</f>
        <v>30000000</v>
      </c>
      <c r="K6" s="431">
        <f>SUM(K7:K22)</f>
        <v>12000000</v>
      </c>
      <c r="L6" s="431">
        <f>SUM(L7:L22)</f>
        <v>18000000</v>
      </c>
      <c r="M6" s="432"/>
    </row>
    <row r="7" spans="1:13" ht="24.75" customHeight="1">
      <c r="A7" s="736" t="s">
        <v>362</v>
      </c>
      <c r="B7" s="895" t="s">
        <v>379</v>
      </c>
      <c r="C7" s="738" t="s">
        <v>380</v>
      </c>
      <c r="D7" s="739" t="s">
        <v>381</v>
      </c>
      <c r="E7" s="739" t="s">
        <v>562</v>
      </c>
      <c r="F7" s="741" t="s">
        <v>444</v>
      </c>
      <c r="G7" s="740" t="s">
        <v>445</v>
      </c>
      <c r="H7" s="896">
        <v>10000</v>
      </c>
      <c r="I7" s="897" t="s">
        <v>501</v>
      </c>
      <c r="J7" s="898">
        <v>30000000</v>
      </c>
      <c r="K7" s="898">
        <f>J7*0.4</f>
        <v>12000000</v>
      </c>
      <c r="L7" s="898">
        <f>J7*0.6</f>
        <v>18000000</v>
      </c>
      <c r="M7" s="1005" t="s">
        <v>502</v>
      </c>
    </row>
    <row r="8" spans="1:13" ht="24.75" customHeight="1">
      <c r="A8" s="656"/>
      <c r="B8" s="113"/>
      <c r="C8" s="87"/>
      <c r="D8" s="64"/>
      <c r="E8" s="64"/>
      <c r="F8" s="131"/>
      <c r="G8" s="657"/>
      <c r="H8" s="881"/>
      <c r="I8" s="885"/>
      <c r="J8" s="898"/>
      <c r="K8" s="434">
        <f t="shared" ref="K8:K22" si="0">J8*0.4</f>
        <v>0</v>
      </c>
      <c r="L8" s="434">
        <f t="shared" ref="L8:L22" si="1">J8*0.6</f>
        <v>0</v>
      </c>
      <c r="M8" s="435"/>
    </row>
    <row r="9" spans="1:13" ht="24.75" customHeight="1">
      <c r="A9" s="656"/>
      <c r="B9" s="113"/>
      <c r="C9" s="87"/>
      <c r="D9" s="64"/>
      <c r="E9" s="64"/>
      <c r="F9" s="131"/>
      <c r="G9" s="657"/>
      <c r="H9" s="881"/>
      <c r="I9" s="885"/>
      <c r="J9" s="898"/>
      <c r="K9" s="434">
        <f t="shared" si="0"/>
        <v>0</v>
      </c>
      <c r="L9" s="434">
        <f t="shared" si="1"/>
        <v>0</v>
      </c>
      <c r="M9" s="435"/>
    </row>
    <row r="10" spans="1:13" ht="24.75" customHeight="1">
      <c r="A10" s="656"/>
      <c r="B10" s="113"/>
      <c r="C10" s="436"/>
      <c r="D10" s="64"/>
      <c r="E10" s="64"/>
      <c r="F10" s="131"/>
      <c r="G10" s="86"/>
      <c r="H10" s="881"/>
      <c r="I10" s="885"/>
      <c r="J10" s="898"/>
      <c r="K10" s="434">
        <f t="shared" si="0"/>
        <v>0</v>
      </c>
      <c r="L10" s="434">
        <f t="shared" si="1"/>
        <v>0</v>
      </c>
      <c r="M10" s="435"/>
    </row>
    <row r="11" spans="1:13" ht="24.75" customHeight="1">
      <c r="A11" s="118"/>
      <c r="B11" s="121"/>
      <c r="C11" s="437"/>
      <c r="D11" s="64"/>
      <c r="E11" s="64"/>
      <c r="F11" s="438"/>
      <c r="G11" s="439"/>
      <c r="H11" s="882"/>
      <c r="I11" s="886"/>
      <c r="J11" s="898"/>
      <c r="K11" s="434">
        <f t="shared" si="0"/>
        <v>0</v>
      </c>
      <c r="L11" s="434">
        <f t="shared" si="1"/>
        <v>0</v>
      </c>
      <c r="M11" s="440"/>
    </row>
    <row r="12" spans="1:13" ht="24.75" customHeight="1">
      <c r="A12" s="656"/>
      <c r="B12" s="113"/>
      <c r="C12" s="87"/>
      <c r="D12" s="64"/>
      <c r="E12" s="64"/>
      <c r="F12" s="131"/>
      <c r="G12" s="86"/>
      <c r="H12" s="881"/>
      <c r="I12" s="885"/>
      <c r="J12" s="898"/>
      <c r="K12" s="434">
        <f t="shared" si="0"/>
        <v>0</v>
      </c>
      <c r="L12" s="434">
        <f t="shared" si="1"/>
        <v>0</v>
      </c>
      <c r="M12" s="435"/>
    </row>
    <row r="13" spans="1:13" ht="24.75" customHeight="1">
      <c r="A13" s="656"/>
      <c r="B13" s="113"/>
      <c r="C13" s="87"/>
      <c r="D13" s="64"/>
      <c r="E13" s="64"/>
      <c r="F13" s="131"/>
      <c r="G13" s="657"/>
      <c r="H13" s="881"/>
      <c r="I13" s="433"/>
      <c r="J13" s="898"/>
      <c r="K13" s="434">
        <f t="shared" si="0"/>
        <v>0</v>
      </c>
      <c r="L13" s="434">
        <f t="shared" si="1"/>
        <v>0</v>
      </c>
      <c r="M13" s="435"/>
    </row>
    <row r="14" spans="1:13" ht="24.75" customHeight="1">
      <c r="A14" s="656"/>
      <c r="B14" s="113"/>
      <c r="C14" s="87"/>
      <c r="D14" s="64"/>
      <c r="E14" s="64"/>
      <c r="F14" s="131"/>
      <c r="G14" s="657"/>
      <c r="H14" s="881"/>
      <c r="I14" s="885"/>
      <c r="J14" s="898"/>
      <c r="K14" s="434">
        <f t="shared" si="0"/>
        <v>0</v>
      </c>
      <c r="L14" s="434">
        <f t="shared" si="1"/>
        <v>0</v>
      </c>
      <c r="M14" s="435"/>
    </row>
    <row r="15" spans="1:13" ht="24.75" customHeight="1">
      <c r="A15" s="656"/>
      <c r="B15" s="113"/>
      <c r="C15" s="433"/>
      <c r="D15" s="657"/>
      <c r="E15" s="1099"/>
      <c r="F15" s="131"/>
      <c r="G15" s="86"/>
      <c r="H15" s="881"/>
      <c r="I15" s="885"/>
      <c r="J15" s="898"/>
      <c r="K15" s="434">
        <f t="shared" si="0"/>
        <v>0</v>
      </c>
      <c r="L15" s="434">
        <f t="shared" si="1"/>
        <v>0</v>
      </c>
      <c r="M15" s="435"/>
    </row>
    <row r="16" spans="1:13" ht="24.75" customHeight="1">
      <c r="A16" s="656"/>
      <c r="B16" s="113"/>
      <c r="C16" s="433"/>
      <c r="D16" s="657"/>
      <c r="E16" s="1099"/>
      <c r="F16" s="131"/>
      <c r="G16" s="86"/>
      <c r="H16" s="881"/>
      <c r="I16" s="885"/>
      <c r="J16" s="898"/>
      <c r="K16" s="434">
        <f t="shared" si="0"/>
        <v>0</v>
      </c>
      <c r="L16" s="434">
        <f t="shared" si="1"/>
        <v>0</v>
      </c>
      <c r="M16" s="435"/>
    </row>
    <row r="17" spans="1:13" ht="24.75" customHeight="1">
      <c r="A17" s="656"/>
      <c r="B17" s="113"/>
      <c r="C17" s="437"/>
      <c r="D17" s="64"/>
      <c r="E17" s="64"/>
      <c r="F17" s="441"/>
      <c r="G17" s="439"/>
      <c r="H17" s="882"/>
      <c r="I17" s="442"/>
      <c r="J17" s="898"/>
      <c r="K17" s="434">
        <f t="shared" si="0"/>
        <v>0</v>
      </c>
      <c r="L17" s="434">
        <f t="shared" si="1"/>
        <v>0</v>
      </c>
      <c r="M17" s="443"/>
    </row>
    <row r="18" spans="1:13" ht="24.75" customHeight="1">
      <c r="A18" s="656"/>
      <c r="B18" s="113"/>
      <c r="C18" s="442"/>
      <c r="D18" s="64"/>
      <c r="E18" s="64"/>
      <c r="F18" s="438"/>
      <c r="G18" s="439"/>
      <c r="H18" s="882"/>
      <c r="I18" s="886"/>
      <c r="J18" s="898"/>
      <c r="K18" s="434">
        <f t="shared" si="0"/>
        <v>0</v>
      </c>
      <c r="L18" s="434">
        <f t="shared" si="1"/>
        <v>0</v>
      </c>
      <c r="M18" s="444"/>
    </row>
    <row r="19" spans="1:13" ht="24.75" customHeight="1">
      <c r="A19" s="656"/>
      <c r="B19" s="113"/>
      <c r="C19" s="445"/>
      <c r="D19" s="446"/>
      <c r="E19" s="446"/>
      <c r="F19" s="447"/>
      <c r="G19" s="446"/>
      <c r="H19" s="883"/>
      <c r="I19" s="887"/>
      <c r="J19" s="898"/>
      <c r="K19" s="448">
        <f t="shared" si="0"/>
        <v>0</v>
      </c>
      <c r="L19" s="448">
        <f t="shared" si="1"/>
        <v>0</v>
      </c>
      <c r="M19" s="449"/>
    </row>
    <row r="20" spans="1:13" ht="24.75" customHeight="1">
      <c r="A20" s="656"/>
      <c r="B20" s="113"/>
      <c r="C20" s="63"/>
      <c r="D20" s="657"/>
      <c r="E20" s="1099"/>
      <c r="F20" s="131"/>
      <c r="G20" s="657"/>
      <c r="H20" s="881"/>
      <c r="I20" s="885"/>
      <c r="J20" s="898"/>
      <c r="K20" s="434">
        <f t="shared" si="0"/>
        <v>0</v>
      </c>
      <c r="L20" s="434">
        <f t="shared" si="1"/>
        <v>0</v>
      </c>
      <c r="M20" s="435"/>
    </row>
    <row r="21" spans="1:13" ht="24.75" customHeight="1">
      <c r="A21" s="656"/>
      <c r="B21" s="113"/>
      <c r="C21" s="63"/>
      <c r="D21" s="657"/>
      <c r="E21" s="1099"/>
      <c r="F21" s="450"/>
      <c r="G21" s="86"/>
      <c r="H21" s="881"/>
      <c r="I21" s="885"/>
      <c r="J21" s="898"/>
      <c r="K21" s="434">
        <f t="shared" si="0"/>
        <v>0</v>
      </c>
      <c r="L21" s="434">
        <f t="shared" si="1"/>
        <v>0</v>
      </c>
      <c r="M21" s="435"/>
    </row>
    <row r="22" spans="1:13" ht="24.75" customHeight="1" thickBot="1">
      <c r="A22" s="157"/>
      <c r="B22" s="888"/>
      <c r="C22" s="889"/>
      <c r="D22" s="161"/>
      <c r="E22" s="161"/>
      <c r="F22" s="890"/>
      <c r="G22" s="96"/>
      <c r="H22" s="891"/>
      <c r="I22" s="892"/>
      <c r="J22" s="900"/>
      <c r="K22" s="893">
        <f t="shared" si="0"/>
        <v>0</v>
      </c>
      <c r="L22" s="893">
        <f t="shared" si="1"/>
        <v>0</v>
      </c>
      <c r="M22" s="894"/>
    </row>
    <row r="23" spans="1:13">
      <c r="A23" s="1761" t="s">
        <v>446</v>
      </c>
      <c r="B23" s="1761"/>
      <c r="C23" s="1761"/>
      <c r="D23" s="1761"/>
      <c r="E23" s="1761"/>
      <c r="F23" s="1761"/>
      <c r="G23" s="238"/>
      <c r="H23" s="237"/>
    </row>
    <row r="24" spans="1:13">
      <c r="A24" s="899" t="s">
        <v>447</v>
      </c>
      <c r="B24" s="451"/>
      <c r="C24" s="451"/>
      <c r="D24" s="451"/>
      <c r="E24" s="451"/>
      <c r="F24" s="451"/>
    </row>
  </sheetData>
  <mergeCells count="15">
    <mergeCell ref="I4:I5"/>
    <mergeCell ref="J4:L4"/>
    <mergeCell ref="C6:G6"/>
    <mergeCell ref="A23:F23"/>
    <mergeCell ref="A1:M1"/>
    <mergeCell ref="A3:A5"/>
    <mergeCell ref="C3:C5"/>
    <mergeCell ref="D3:D5"/>
    <mergeCell ref="F3:F5"/>
    <mergeCell ref="G3:G5"/>
    <mergeCell ref="H3:H5"/>
    <mergeCell ref="I3:L3"/>
    <mergeCell ref="B3:B5"/>
    <mergeCell ref="M3:M5"/>
    <mergeCell ref="E3:E5"/>
  </mergeCells>
  <phoneticPr fontId="1" type="noConversion"/>
  <pageMargins left="0.47244094488188981" right="0.23622047244094491" top="0.39370078740157483" bottom="0.35433070866141736" header="0.31496062992125984" footer="0.31496062992125984"/>
  <pageSetup paperSize="9"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sqref="A1:S6"/>
    </sheetView>
  </sheetViews>
  <sheetFormatPr defaultRowHeight="16.5"/>
  <cols>
    <col min="1" max="1" width="2.25" style="45" customWidth="1"/>
    <col min="2" max="2" width="6.875" style="45" customWidth="1"/>
    <col min="3" max="3" width="19.375" style="45" customWidth="1"/>
    <col min="4" max="5" width="9" style="45"/>
    <col min="6" max="6" width="13.875" style="45" customWidth="1"/>
    <col min="7" max="7" width="8" style="45" customWidth="1"/>
    <col min="8" max="9" width="7.625" style="45" customWidth="1"/>
    <col min="10" max="10" width="9" style="45"/>
    <col min="11" max="12" width="0" style="45" hidden="1" customWidth="1"/>
    <col min="13" max="14" width="9" style="45"/>
    <col min="15" max="15" width="7.375" style="45" customWidth="1"/>
    <col min="16" max="16384" width="9" style="45"/>
  </cols>
  <sheetData>
    <row r="1" spans="1:15" s="84" customFormat="1" ht="44.25" customHeight="1">
      <c r="B1" s="1775" t="s">
        <v>666</v>
      </c>
      <c r="C1" s="1775"/>
      <c r="D1" s="1775"/>
      <c r="E1" s="1775"/>
      <c r="F1" s="1775"/>
      <c r="G1" s="1775"/>
      <c r="H1" s="1775"/>
      <c r="I1" s="1775"/>
      <c r="J1" s="1775"/>
      <c r="K1" s="1775"/>
      <c r="L1" s="1775"/>
      <c r="M1" s="1775"/>
      <c r="N1" s="1775"/>
      <c r="O1" s="1775"/>
    </row>
    <row r="2" spans="1:15" s="84" customFormat="1" ht="11.25" customHeight="1" thickBot="1">
      <c r="B2" s="452"/>
      <c r="C2" s="453"/>
      <c r="D2" s="452"/>
      <c r="E2" s="452"/>
      <c r="F2" s="452"/>
      <c r="G2" s="452"/>
      <c r="H2" s="454"/>
      <c r="I2" s="452"/>
      <c r="J2" s="455"/>
      <c r="K2" s="455"/>
      <c r="L2" s="455"/>
      <c r="M2" s="455"/>
      <c r="N2" s="455"/>
      <c r="O2" s="453"/>
    </row>
    <row r="3" spans="1:15" s="75" customFormat="1" ht="26.25" customHeight="1">
      <c r="A3" s="456"/>
      <c r="B3" s="1776" t="s">
        <v>214</v>
      </c>
      <c r="C3" s="1686" t="s">
        <v>24</v>
      </c>
      <c r="D3" s="1686"/>
      <c r="E3" s="1686"/>
      <c r="F3" s="1686"/>
      <c r="G3" s="1686" t="s">
        <v>26</v>
      </c>
      <c r="H3" s="1688" t="s">
        <v>198</v>
      </c>
      <c r="I3" s="1778" t="s">
        <v>216</v>
      </c>
      <c r="J3" s="1779"/>
      <c r="K3" s="1779"/>
      <c r="L3" s="1779"/>
      <c r="M3" s="1779"/>
      <c r="N3" s="1780"/>
      <c r="O3" s="1781" t="s">
        <v>85</v>
      </c>
    </row>
    <row r="4" spans="1:15" s="75" customFormat="1" ht="26.25" customHeight="1">
      <c r="A4" s="456"/>
      <c r="B4" s="1777"/>
      <c r="C4" s="1107" t="s">
        <v>169</v>
      </c>
      <c r="D4" s="1107" t="s">
        <v>161</v>
      </c>
      <c r="E4" s="1107" t="s">
        <v>576</v>
      </c>
      <c r="F4" s="1107" t="s">
        <v>34</v>
      </c>
      <c r="G4" s="1687"/>
      <c r="H4" s="1689"/>
      <c r="I4" s="457" t="s">
        <v>217</v>
      </c>
      <c r="J4" s="1108" t="s">
        <v>202</v>
      </c>
      <c r="K4" s="1108" t="s">
        <v>451</v>
      </c>
      <c r="L4" s="1108" t="s">
        <v>452</v>
      </c>
      <c r="M4" s="1108" t="s">
        <v>569</v>
      </c>
      <c r="N4" s="1108" t="s">
        <v>185</v>
      </c>
      <c r="O4" s="1782"/>
    </row>
    <row r="5" spans="1:15" s="332" customFormat="1" ht="26.25" customHeight="1">
      <c r="A5" s="458"/>
      <c r="B5" s="909" t="s">
        <v>35</v>
      </c>
      <c r="C5" s="1774"/>
      <c r="D5" s="1774"/>
      <c r="E5" s="1774"/>
      <c r="F5" s="1774"/>
      <c r="G5" s="1110"/>
      <c r="H5" s="459"/>
      <c r="I5" s="1110">
        <f>SUM(I6:I8)</f>
        <v>2</v>
      </c>
      <c r="J5" s="460">
        <f t="shared" ref="J5:N5" si="0">SUM(J6:J8)</f>
        <v>50000</v>
      </c>
      <c r="K5" s="460">
        <f t="shared" si="0"/>
        <v>7000</v>
      </c>
      <c r="L5" s="460">
        <f t="shared" si="0"/>
        <v>18000</v>
      </c>
      <c r="M5" s="460">
        <f t="shared" si="0"/>
        <v>25000</v>
      </c>
      <c r="N5" s="460">
        <f t="shared" si="0"/>
        <v>25000</v>
      </c>
      <c r="O5" s="906"/>
    </row>
    <row r="6" spans="1:15" s="332" customFormat="1" ht="26.25" customHeight="1">
      <c r="A6" s="458"/>
      <c r="B6" s="910" t="s">
        <v>362</v>
      </c>
      <c r="C6" s="902" t="s">
        <v>453</v>
      </c>
      <c r="D6" s="903" t="s">
        <v>381</v>
      </c>
      <c r="E6" s="903" t="s">
        <v>562</v>
      </c>
      <c r="F6" s="903" t="s">
        <v>382</v>
      </c>
      <c r="G6" s="903" t="s">
        <v>422</v>
      </c>
      <c r="H6" s="904">
        <v>600</v>
      </c>
      <c r="I6" s="903">
        <v>1</v>
      </c>
      <c r="J6" s="905">
        <v>30000</v>
      </c>
      <c r="K6" s="905">
        <f>J6*0.14</f>
        <v>4200</v>
      </c>
      <c r="L6" s="905">
        <f>J6*0.36</f>
        <v>10800</v>
      </c>
      <c r="M6" s="905">
        <f>SUM(K6:L6)</f>
        <v>15000</v>
      </c>
      <c r="N6" s="905">
        <f>J6*0.5</f>
        <v>15000</v>
      </c>
      <c r="O6" s="907"/>
    </row>
    <row r="7" spans="1:15" s="332" customFormat="1" ht="26.25" customHeight="1">
      <c r="A7" s="458"/>
      <c r="B7" s="911"/>
      <c r="C7" s="901"/>
      <c r="D7" s="901"/>
      <c r="E7" s="901"/>
      <c r="F7" s="901"/>
      <c r="G7" s="903" t="s">
        <v>454</v>
      </c>
      <c r="H7" s="904">
        <v>2000</v>
      </c>
      <c r="I7" s="903">
        <v>1</v>
      </c>
      <c r="J7" s="905">
        <v>20000</v>
      </c>
      <c r="K7" s="905">
        <f t="shared" ref="K7:K8" si="1">J7*0.14</f>
        <v>2800.0000000000005</v>
      </c>
      <c r="L7" s="905">
        <f t="shared" ref="L7:L8" si="2">J7*0.36</f>
        <v>7200</v>
      </c>
      <c r="M7" s="905">
        <f t="shared" ref="M7:M8" si="3">SUM(K7:L7)</f>
        <v>10000</v>
      </c>
      <c r="N7" s="905">
        <f t="shared" ref="N7:N8" si="4">J7*0.5</f>
        <v>10000</v>
      </c>
      <c r="O7" s="907"/>
    </row>
    <row r="8" spans="1:15" s="332" customFormat="1" ht="26.25" customHeight="1" thickBot="1">
      <c r="A8" s="458"/>
      <c r="B8" s="461"/>
      <c r="C8" s="462"/>
      <c r="D8" s="462"/>
      <c r="E8" s="462"/>
      <c r="F8" s="462"/>
      <c r="G8" s="462"/>
      <c r="H8" s="463"/>
      <c r="I8" s="462"/>
      <c r="J8" s="463"/>
      <c r="K8" s="912">
        <f t="shared" si="1"/>
        <v>0</v>
      </c>
      <c r="L8" s="912">
        <f t="shared" si="2"/>
        <v>0</v>
      </c>
      <c r="M8" s="912">
        <f t="shared" si="3"/>
        <v>0</v>
      </c>
      <c r="N8" s="912">
        <f t="shared" si="4"/>
        <v>0</v>
      </c>
      <c r="O8" s="913"/>
    </row>
    <row r="9" spans="1:15" s="336" customFormat="1" ht="19.5" customHeight="1">
      <c r="B9" s="337" t="s">
        <v>449</v>
      </c>
      <c r="O9" s="908"/>
    </row>
    <row r="10" spans="1:15" ht="17.25">
      <c r="B10" s="337" t="s">
        <v>450</v>
      </c>
    </row>
  </sheetData>
  <mergeCells count="8">
    <mergeCell ref="C5:F5"/>
    <mergeCell ref="B1:O1"/>
    <mergeCell ref="B3:B4"/>
    <mergeCell ref="C3:F3"/>
    <mergeCell ref="G3:G4"/>
    <mergeCell ref="H3:H4"/>
    <mergeCell ref="I3:N3"/>
    <mergeCell ref="O3:O4"/>
  </mergeCells>
  <phoneticPr fontId="1" type="noConversion"/>
  <pageMargins left="0.28999999999999998" right="0.24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zoomScale="85" zoomScaleNormal="85" workbookViewId="0">
      <pane xSplit="7" ySplit="5" topLeftCell="H6" activePane="bottomRight" state="frozen"/>
      <selection sqref="A1:S6"/>
      <selection pane="topRight" sqref="A1:S6"/>
      <selection pane="bottomLeft" sqref="A1:S6"/>
      <selection pane="bottomRight" activeCell="B3" sqref="B3"/>
    </sheetView>
  </sheetViews>
  <sheetFormatPr defaultRowHeight="16.5"/>
  <cols>
    <col min="1" max="1" width="2.125" style="45" customWidth="1"/>
    <col min="2" max="2" width="9" style="45"/>
    <col min="3" max="3" width="29.625" style="45" bestFit="1" customWidth="1"/>
    <col min="4" max="4" width="9" style="45"/>
    <col min="5" max="5" width="11.375" style="45" customWidth="1"/>
    <col min="6" max="6" width="15" style="45" customWidth="1"/>
    <col min="7" max="10" width="9" style="45"/>
    <col min="11" max="11" width="8.5" style="45" customWidth="1"/>
    <col min="12" max="12" width="9.375" style="45" customWidth="1"/>
    <col min="13" max="13" width="9.75" style="45" customWidth="1"/>
    <col min="14" max="14" width="9" style="45"/>
    <col min="15" max="15" width="16.5" style="45" bestFit="1" customWidth="1"/>
    <col min="16" max="255" width="9" style="45"/>
    <col min="256" max="256" width="2.125" style="45" customWidth="1"/>
    <col min="257" max="257" width="9" style="45"/>
    <col min="258" max="258" width="29.625" style="45" bestFit="1" customWidth="1"/>
    <col min="259" max="259" width="9" style="45"/>
    <col min="260" max="260" width="11.375" style="45" customWidth="1"/>
    <col min="261" max="261" width="15" style="45" customWidth="1"/>
    <col min="262" max="266" width="9" style="45"/>
    <col min="267" max="267" width="8.5" style="45" customWidth="1"/>
    <col min="268" max="268" width="9.375" style="45" customWidth="1"/>
    <col min="269" max="269" width="9.75" style="45" customWidth="1"/>
    <col min="270" max="270" width="9" style="45"/>
    <col min="271" max="271" width="16.5" style="45" bestFit="1" customWidth="1"/>
    <col min="272" max="511" width="9" style="45"/>
    <col min="512" max="512" width="2.125" style="45" customWidth="1"/>
    <col min="513" max="513" width="9" style="45"/>
    <col min="514" max="514" width="29.625" style="45" bestFit="1" customWidth="1"/>
    <col min="515" max="515" width="9" style="45"/>
    <col min="516" max="516" width="11.375" style="45" customWidth="1"/>
    <col min="517" max="517" width="15" style="45" customWidth="1"/>
    <col min="518" max="522" width="9" style="45"/>
    <col min="523" max="523" width="8.5" style="45" customWidth="1"/>
    <col min="524" max="524" width="9.375" style="45" customWidth="1"/>
    <col min="525" max="525" width="9.75" style="45" customWidth="1"/>
    <col min="526" max="526" width="9" style="45"/>
    <col min="527" max="527" width="16.5" style="45" bestFit="1" customWidth="1"/>
    <col min="528" max="767" width="9" style="45"/>
    <col min="768" max="768" width="2.125" style="45" customWidth="1"/>
    <col min="769" max="769" width="9" style="45"/>
    <col min="770" max="770" width="29.625" style="45" bestFit="1" customWidth="1"/>
    <col min="771" max="771" width="9" style="45"/>
    <col min="772" max="772" width="11.375" style="45" customWidth="1"/>
    <col min="773" max="773" width="15" style="45" customWidth="1"/>
    <col min="774" max="778" width="9" style="45"/>
    <col min="779" max="779" width="8.5" style="45" customWidth="1"/>
    <col min="780" max="780" width="9.375" style="45" customWidth="1"/>
    <col min="781" max="781" width="9.75" style="45" customWidth="1"/>
    <col min="782" max="782" width="9" style="45"/>
    <col min="783" max="783" width="16.5" style="45" bestFit="1" customWidth="1"/>
    <col min="784" max="1023" width="9" style="45"/>
    <col min="1024" max="1024" width="2.125" style="45" customWidth="1"/>
    <col min="1025" max="1025" width="9" style="45"/>
    <col min="1026" max="1026" width="29.625" style="45" bestFit="1" customWidth="1"/>
    <col min="1027" max="1027" width="9" style="45"/>
    <col min="1028" max="1028" width="11.375" style="45" customWidth="1"/>
    <col min="1029" max="1029" width="15" style="45" customWidth="1"/>
    <col min="1030" max="1034" width="9" style="45"/>
    <col min="1035" max="1035" width="8.5" style="45" customWidth="1"/>
    <col min="1036" max="1036" width="9.375" style="45" customWidth="1"/>
    <col min="1037" max="1037" width="9.75" style="45" customWidth="1"/>
    <col min="1038" max="1038" width="9" style="45"/>
    <col min="1039" max="1039" width="16.5" style="45" bestFit="1" customWidth="1"/>
    <col min="1040" max="1279" width="9" style="45"/>
    <col min="1280" max="1280" width="2.125" style="45" customWidth="1"/>
    <col min="1281" max="1281" width="9" style="45"/>
    <col min="1282" max="1282" width="29.625" style="45" bestFit="1" customWidth="1"/>
    <col min="1283" max="1283" width="9" style="45"/>
    <col min="1284" max="1284" width="11.375" style="45" customWidth="1"/>
    <col min="1285" max="1285" width="15" style="45" customWidth="1"/>
    <col min="1286" max="1290" width="9" style="45"/>
    <col min="1291" max="1291" width="8.5" style="45" customWidth="1"/>
    <col min="1292" max="1292" width="9.375" style="45" customWidth="1"/>
    <col min="1293" max="1293" width="9.75" style="45" customWidth="1"/>
    <col min="1294" max="1294" width="9" style="45"/>
    <col min="1295" max="1295" width="16.5" style="45" bestFit="1" customWidth="1"/>
    <col min="1296" max="1535" width="9" style="45"/>
    <col min="1536" max="1536" width="2.125" style="45" customWidth="1"/>
    <col min="1537" max="1537" width="9" style="45"/>
    <col min="1538" max="1538" width="29.625" style="45" bestFit="1" customWidth="1"/>
    <col min="1539" max="1539" width="9" style="45"/>
    <col min="1540" max="1540" width="11.375" style="45" customWidth="1"/>
    <col min="1541" max="1541" width="15" style="45" customWidth="1"/>
    <col min="1542" max="1546" width="9" style="45"/>
    <col min="1547" max="1547" width="8.5" style="45" customWidth="1"/>
    <col min="1548" max="1548" width="9.375" style="45" customWidth="1"/>
    <col min="1549" max="1549" width="9.75" style="45" customWidth="1"/>
    <col min="1550" max="1550" width="9" style="45"/>
    <col min="1551" max="1551" width="16.5" style="45" bestFit="1" customWidth="1"/>
    <col min="1552" max="1791" width="9" style="45"/>
    <col min="1792" max="1792" width="2.125" style="45" customWidth="1"/>
    <col min="1793" max="1793" width="9" style="45"/>
    <col min="1794" max="1794" width="29.625" style="45" bestFit="1" customWidth="1"/>
    <col min="1795" max="1795" width="9" style="45"/>
    <col min="1796" max="1796" width="11.375" style="45" customWidth="1"/>
    <col min="1797" max="1797" width="15" style="45" customWidth="1"/>
    <col min="1798" max="1802" width="9" style="45"/>
    <col min="1803" max="1803" width="8.5" style="45" customWidth="1"/>
    <col min="1804" max="1804" width="9.375" style="45" customWidth="1"/>
    <col min="1805" max="1805" width="9.75" style="45" customWidth="1"/>
    <col min="1806" max="1806" width="9" style="45"/>
    <col min="1807" max="1807" width="16.5" style="45" bestFit="1" customWidth="1"/>
    <col min="1808" max="2047" width="9" style="45"/>
    <col min="2048" max="2048" width="2.125" style="45" customWidth="1"/>
    <col min="2049" max="2049" width="9" style="45"/>
    <col min="2050" max="2050" width="29.625" style="45" bestFit="1" customWidth="1"/>
    <col min="2051" max="2051" width="9" style="45"/>
    <col min="2052" max="2052" width="11.375" style="45" customWidth="1"/>
    <col min="2053" max="2053" width="15" style="45" customWidth="1"/>
    <col min="2054" max="2058" width="9" style="45"/>
    <col min="2059" max="2059" width="8.5" style="45" customWidth="1"/>
    <col min="2060" max="2060" width="9.375" style="45" customWidth="1"/>
    <col min="2061" max="2061" width="9.75" style="45" customWidth="1"/>
    <col min="2062" max="2062" width="9" style="45"/>
    <col min="2063" max="2063" width="16.5" style="45" bestFit="1" customWidth="1"/>
    <col min="2064" max="2303" width="9" style="45"/>
    <col min="2304" max="2304" width="2.125" style="45" customWidth="1"/>
    <col min="2305" max="2305" width="9" style="45"/>
    <col min="2306" max="2306" width="29.625" style="45" bestFit="1" customWidth="1"/>
    <col min="2307" max="2307" width="9" style="45"/>
    <col min="2308" max="2308" width="11.375" style="45" customWidth="1"/>
    <col min="2309" max="2309" width="15" style="45" customWidth="1"/>
    <col min="2310" max="2314" width="9" style="45"/>
    <col min="2315" max="2315" width="8.5" style="45" customWidth="1"/>
    <col min="2316" max="2316" width="9.375" style="45" customWidth="1"/>
    <col min="2317" max="2317" width="9.75" style="45" customWidth="1"/>
    <col min="2318" max="2318" width="9" style="45"/>
    <col min="2319" max="2319" width="16.5" style="45" bestFit="1" customWidth="1"/>
    <col min="2320" max="2559" width="9" style="45"/>
    <col min="2560" max="2560" width="2.125" style="45" customWidth="1"/>
    <col min="2561" max="2561" width="9" style="45"/>
    <col min="2562" max="2562" width="29.625" style="45" bestFit="1" customWidth="1"/>
    <col min="2563" max="2563" width="9" style="45"/>
    <col min="2564" max="2564" width="11.375" style="45" customWidth="1"/>
    <col min="2565" max="2565" width="15" style="45" customWidth="1"/>
    <col min="2566" max="2570" width="9" style="45"/>
    <col min="2571" max="2571" width="8.5" style="45" customWidth="1"/>
    <col min="2572" max="2572" width="9.375" style="45" customWidth="1"/>
    <col min="2573" max="2573" width="9.75" style="45" customWidth="1"/>
    <col min="2574" max="2574" width="9" style="45"/>
    <col min="2575" max="2575" width="16.5" style="45" bestFit="1" customWidth="1"/>
    <col min="2576" max="2815" width="9" style="45"/>
    <col min="2816" max="2816" width="2.125" style="45" customWidth="1"/>
    <col min="2817" max="2817" width="9" style="45"/>
    <col min="2818" max="2818" width="29.625" style="45" bestFit="1" customWidth="1"/>
    <col min="2819" max="2819" width="9" style="45"/>
    <col min="2820" max="2820" width="11.375" style="45" customWidth="1"/>
    <col min="2821" max="2821" width="15" style="45" customWidth="1"/>
    <col min="2822" max="2826" width="9" style="45"/>
    <col min="2827" max="2827" width="8.5" style="45" customWidth="1"/>
    <col min="2828" max="2828" width="9.375" style="45" customWidth="1"/>
    <col min="2829" max="2829" width="9.75" style="45" customWidth="1"/>
    <col min="2830" max="2830" width="9" style="45"/>
    <col min="2831" max="2831" width="16.5" style="45" bestFit="1" customWidth="1"/>
    <col min="2832" max="3071" width="9" style="45"/>
    <col min="3072" max="3072" width="2.125" style="45" customWidth="1"/>
    <col min="3073" max="3073" width="9" style="45"/>
    <col min="3074" max="3074" width="29.625" style="45" bestFit="1" customWidth="1"/>
    <col min="3075" max="3075" width="9" style="45"/>
    <col min="3076" max="3076" width="11.375" style="45" customWidth="1"/>
    <col min="3077" max="3077" width="15" style="45" customWidth="1"/>
    <col min="3078" max="3082" width="9" style="45"/>
    <col min="3083" max="3083" width="8.5" style="45" customWidth="1"/>
    <col min="3084" max="3084" width="9.375" style="45" customWidth="1"/>
    <col min="3085" max="3085" width="9.75" style="45" customWidth="1"/>
    <col min="3086" max="3086" width="9" style="45"/>
    <col min="3087" max="3087" width="16.5" style="45" bestFit="1" customWidth="1"/>
    <col min="3088" max="3327" width="9" style="45"/>
    <col min="3328" max="3328" width="2.125" style="45" customWidth="1"/>
    <col min="3329" max="3329" width="9" style="45"/>
    <col min="3330" max="3330" width="29.625" style="45" bestFit="1" customWidth="1"/>
    <col min="3331" max="3331" width="9" style="45"/>
    <col min="3332" max="3332" width="11.375" style="45" customWidth="1"/>
    <col min="3333" max="3333" width="15" style="45" customWidth="1"/>
    <col min="3334" max="3338" width="9" style="45"/>
    <col min="3339" max="3339" width="8.5" style="45" customWidth="1"/>
    <col min="3340" max="3340" width="9.375" style="45" customWidth="1"/>
    <col min="3341" max="3341" width="9.75" style="45" customWidth="1"/>
    <col min="3342" max="3342" width="9" style="45"/>
    <col min="3343" max="3343" width="16.5" style="45" bestFit="1" customWidth="1"/>
    <col min="3344" max="3583" width="9" style="45"/>
    <col min="3584" max="3584" width="2.125" style="45" customWidth="1"/>
    <col min="3585" max="3585" width="9" style="45"/>
    <col min="3586" max="3586" width="29.625" style="45" bestFit="1" customWidth="1"/>
    <col min="3587" max="3587" width="9" style="45"/>
    <col min="3588" max="3588" width="11.375" style="45" customWidth="1"/>
    <col min="3589" max="3589" width="15" style="45" customWidth="1"/>
    <col min="3590" max="3594" width="9" style="45"/>
    <col min="3595" max="3595" width="8.5" style="45" customWidth="1"/>
    <col min="3596" max="3596" width="9.375" style="45" customWidth="1"/>
    <col min="3597" max="3597" width="9.75" style="45" customWidth="1"/>
    <col min="3598" max="3598" width="9" style="45"/>
    <col min="3599" max="3599" width="16.5" style="45" bestFit="1" customWidth="1"/>
    <col min="3600" max="3839" width="9" style="45"/>
    <col min="3840" max="3840" width="2.125" style="45" customWidth="1"/>
    <col min="3841" max="3841" width="9" style="45"/>
    <col min="3842" max="3842" width="29.625" style="45" bestFit="1" customWidth="1"/>
    <col min="3843" max="3843" width="9" style="45"/>
    <col min="3844" max="3844" width="11.375" style="45" customWidth="1"/>
    <col min="3845" max="3845" width="15" style="45" customWidth="1"/>
    <col min="3846" max="3850" width="9" style="45"/>
    <col min="3851" max="3851" width="8.5" style="45" customWidth="1"/>
    <col min="3852" max="3852" width="9.375" style="45" customWidth="1"/>
    <col min="3853" max="3853" width="9.75" style="45" customWidth="1"/>
    <col min="3854" max="3854" width="9" style="45"/>
    <col min="3855" max="3855" width="16.5" style="45" bestFit="1" customWidth="1"/>
    <col min="3856" max="4095" width="9" style="45"/>
    <col min="4096" max="4096" width="2.125" style="45" customWidth="1"/>
    <col min="4097" max="4097" width="9" style="45"/>
    <col min="4098" max="4098" width="29.625" style="45" bestFit="1" customWidth="1"/>
    <col min="4099" max="4099" width="9" style="45"/>
    <col min="4100" max="4100" width="11.375" style="45" customWidth="1"/>
    <col min="4101" max="4101" width="15" style="45" customWidth="1"/>
    <col min="4102" max="4106" width="9" style="45"/>
    <col min="4107" max="4107" width="8.5" style="45" customWidth="1"/>
    <col min="4108" max="4108" width="9.375" style="45" customWidth="1"/>
    <col min="4109" max="4109" width="9.75" style="45" customWidth="1"/>
    <col min="4110" max="4110" width="9" style="45"/>
    <col min="4111" max="4111" width="16.5" style="45" bestFit="1" customWidth="1"/>
    <col min="4112" max="4351" width="9" style="45"/>
    <col min="4352" max="4352" width="2.125" style="45" customWidth="1"/>
    <col min="4353" max="4353" width="9" style="45"/>
    <col min="4354" max="4354" width="29.625" style="45" bestFit="1" customWidth="1"/>
    <col min="4355" max="4355" width="9" style="45"/>
    <col min="4356" max="4356" width="11.375" style="45" customWidth="1"/>
    <col min="4357" max="4357" width="15" style="45" customWidth="1"/>
    <col min="4358" max="4362" width="9" style="45"/>
    <col min="4363" max="4363" width="8.5" style="45" customWidth="1"/>
    <col min="4364" max="4364" width="9.375" style="45" customWidth="1"/>
    <col min="4365" max="4365" width="9.75" style="45" customWidth="1"/>
    <col min="4366" max="4366" width="9" style="45"/>
    <col min="4367" max="4367" width="16.5" style="45" bestFit="1" customWidth="1"/>
    <col min="4368" max="4607" width="9" style="45"/>
    <col min="4608" max="4608" width="2.125" style="45" customWidth="1"/>
    <col min="4609" max="4609" width="9" style="45"/>
    <col min="4610" max="4610" width="29.625" style="45" bestFit="1" customWidth="1"/>
    <col min="4611" max="4611" width="9" style="45"/>
    <col min="4612" max="4612" width="11.375" style="45" customWidth="1"/>
    <col min="4613" max="4613" width="15" style="45" customWidth="1"/>
    <col min="4614" max="4618" width="9" style="45"/>
    <col min="4619" max="4619" width="8.5" style="45" customWidth="1"/>
    <col min="4620" max="4620" width="9.375" style="45" customWidth="1"/>
    <col min="4621" max="4621" width="9.75" style="45" customWidth="1"/>
    <col min="4622" max="4622" width="9" style="45"/>
    <col min="4623" max="4623" width="16.5" style="45" bestFit="1" customWidth="1"/>
    <col min="4624" max="4863" width="9" style="45"/>
    <col min="4864" max="4864" width="2.125" style="45" customWidth="1"/>
    <col min="4865" max="4865" width="9" style="45"/>
    <col min="4866" max="4866" width="29.625" style="45" bestFit="1" customWidth="1"/>
    <col min="4867" max="4867" width="9" style="45"/>
    <col min="4868" max="4868" width="11.375" style="45" customWidth="1"/>
    <col min="4869" max="4869" width="15" style="45" customWidth="1"/>
    <col min="4870" max="4874" width="9" style="45"/>
    <col min="4875" max="4875" width="8.5" style="45" customWidth="1"/>
    <col min="4876" max="4876" width="9.375" style="45" customWidth="1"/>
    <col min="4877" max="4877" width="9.75" style="45" customWidth="1"/>
    <col min="4878" max="4878" width="9" style="45"/>
    <col min="4879" max="4879" width="16.5" style="45" bestFit="1" customWidth="1"/>
    <col min="4880" max="5119" width="9" style="45"/>
    <col min="5120" max="5120" width="2.125" style="45" customWidth="1"/>
    <col min="5121" max="5121" width="9" style="45"/>
    <col min="5122" max="5122" width="29.625" style="45" bestFit="1" customWidth="1"/>
    <col min="5123" max="5123" width="9" style="45"/>
    <col min="5124" max="5124" width="11.375" style="45" customWidth="1"/>
    <col min="5125" max="5125" width="15" style="45" customWidth="1"/>
    <col min="5126" max="5130" width="9" style="45"/>
    <col min="5131" max="5131" width="8.5" style="45" customWidth="1"/>
    <col min="5132" max="5132" width="9.375" style="45" customWidth="1"/>
    <col min="5133" max="5133" width="9.75" style="45" customWidth="1"/>
    <col min="5134" max="5134" width="9" style="45"/>
    <col min="5135" max="5135" width="16.5" style="45" bestFit="1" customWidth="1"/>
    <col min="5136" max="5375" width="9" style="45"/>
    <col min="5376" max="5376" width="2.125" style="45" customWidth="1"/>
    <col min="5377" max="5377" width="9" style="45"/>
    <col min="5378" max="5378" width="29.625" style="45" bestFit="1" customWidth="1"/>
    <col min="5379" max="5379" width="9" style="45"/>
    <col min="5380" max="5380" width="11.375" style="45" customWidth="1"/>
    <col min="5381" max="5381" width="15" style="45" customWidth="1"/>
    <col min="5382" max="5386" width="9" style="45"/>
    <col min="5387" max="5387" width="8.5" style="45" customWidth="1"/>
    <col min="5388" max="5388" width="9.375" style="45" customWidth="1"/>
    <col min="5389" max="5389" width="9.75" style="45" customWidth="1"/>
    <col min="5390" max="5390" width="9" style="45"/>
    <col min="5391" max="5391" width="16.5" style="45" bestFit="1" customWidth="1"/>
    <col min="5392" max="5631" width="9" style="45"/>
    <col min="5632" max="5632" width="2.125" style="45" customWidth="1"/>
    <col min="5633" max="5633" width="9" style="45"/>
    <col min="5634" max="5634" width="29.625" style="45" bestFit="1" customWidth="1"/>
    <col min="5635" max="5635" width="9" style="45"/>
    <col min="5636" max="5636" width="11.375" style="45" customWidth="1"/>
    <col min="5637" max="5637" width="15" style="45" customWidth="1"/>
    <col min="5638" max="5642" width="9" style="45"/>
    <col min="5643" max="5643" width="8.5" style="45" customWidth="1"/>
    <col min="5644" max="5644" width="9.375" style="45" customWidth="1"/>
    <col min="5645" max="5645" width="9.75" style="45" customWidth="1"/>
    <col min="5646" max="5646" width="9" style="45"/>
    <col min="5647" max="5647" width="16.5" style="45" bestFit="1" customWidth="1"/>
    <col min="5648" max="5887" width="9" style="45"/>
    <col min="5888" max="5888" width="2.125" style="45" customWidth="1"/>
    <col min="5889" max="5889" width="9" style="45"/>
    <col min="5890" max="5890" width="29.625" style="45" bestFit="1" customWidth="1"/>
    <col min="5891" max="5891" width="9" style="45"/>
    <col min="5892" max="5892" width="11.375" style="45" customWidth="1"/>
    <col min="5893" max="5893" width="15" style="45" customWidth="1"/>
    <col min="5894" max="5898" width="9" style="45"/>
    <col min="5899" max="5899" width="8.5" style="45" customWidth="1"/>
    <col min="5900" max="5900" width="9.375" style="45" customWidth="1"/>
    <col min="5901" max="5901" width="9.75" style="45" customWidth="1"/>
    <col min="5902" max="5902" width="9" style="45"/>
    <col min="5903" max="5903" width="16.5" style="45" bestFit="1" customWidth="1"/>
    <col min="5904" max="6143" width="9" style="45"/>
    <col min="6144" max="6144" width="2.125" style="45" customWidth="1"/>
    <col min="6145" max="6145" width="9" style="45"/>
    <col min="6146" max="6146" width="29.625" style="45" bestFit="1" customWidth="1"/>
    <col min="6147" max="6147" width="9" style="45"/>
    <col min="6148" max="6148" width="11.375" style="45" customWidth="1"/>
    <col min="6149" max="6149" width="15" style="45" customWidth="1"/>
    <col min="6150" max="6154" width="9" style="45"/>
    <col min="6155" max="6155" width="8.5" style="45" customWidth="1"/>
    <col min="6156" max="6156" width="9.375" style="45" customWidth="1"/>
    <col min="6157" max="6157" width="9.75" style="45" customWidth="1"/>
    <col min="6158" max="6158" width="9" style="45"/>
    <col min="6159" max="6159" width="16.5" style="45" bestFit="1" customWidth="1"/>
    <col min="6160" max="6399" width="9" style="45"/>
    <col min="6400" max="6400" width="2.125" style="45" customWidth="1"/>
    <col min="6401" max="6401" width="9" style="45"/>
    <col min="6402" max="6402" width="29.625" style="45" bestFit="1" customWidth="1"/>
    <col min="6403" max="6403" width="9" style="45"/>
    <col min="6404" max="6404" width="11.375" style="45" customWidth="1"/>
    <col min="6405" max="6405" width="15" style="45" customWidth="1"/>
    <col min="6406" max="6410" width="9" style="45"/>
    <col min="6411" max="6411" width="8.5" style="45" customWidth="1"/>
    <col min="6412" max="6412" width="9.375" style="45" customWidth="1"/>
    <col min="6413" max="6413" width="9.75" style="45" customWidth="1"/>
    <col min="6414" max="6414" width="9" style="45"/>
    <col min="6415" max="6415" width="16.5" style="45" bestFit="1" customWidth="1"/>
    <col min="6416" max="6655" width="9" style="45"/>
    <col min="6656" max="6656" width="2.125" style="45" customWidth="1"/>
    <col min="6657" max="6657" width="9" style="45"/>
    <col min="6658" max="6658" width="29.625" style="45" bestFit="1" customWidth="1"/>
    <col min="6659" max="6659" width="9" style="45"/>
    <col min="6660" max="6660" width="11.375" style="45" customWidth="1"/>
    <col min="6661" max="6661" width="15" style="45" customWidth="1"/>
    <col min="6662" max="6666" width="9" style="45"/>
    <col min="6667" max="6667" width="8.5" style="45" customWidth="1"/>
    <col min="6668" max="6668" width="9.375" style="45" customWidth="1"/>
    <col min="6669" max="6669" width="9.75" style="45" customWidth="1"/>
    <col min="6670" max="6670" width="9" style="45"/>
    <col min="6671" max="6671" width="16.5" style="45" bestFit="1" customWidth="1"/>
    <col min="6672" max="6911" width="9" style="45"/>
    <col min="6912" max="6912" width="2.125" style="45" customWidth="1"/>
    <col min="6913" max="6913" width="9" style="45"/>
    <col min="6914" max="6914" width="29.625" style="45" bestFit="1" customWidth="1"/>
    <col min="6915" max="6915" width="9" style="45"/>
    <col min="6916" max="6916" width="11.375" style="45" customWidth="1"/>
    <col min="6917" max="6917" width="15" style="45" customWidth="1"/>
    <col min="6918" max="6922" width="9" style="45"/>
    <col min="6923" max="6923" width="8.5" style="45" customWidth="1"/>
    <col min="6924" max="6924" width="9.375" style="45" customWidth="1"/>
    <col min="6925" max="6925" width="9.75" style="45" customWidth="1"/>
    <col min="6926" max="6926" width="9" style="45"/>
    <col min="6927" max="6927" width="16.5" style="45" bestFit="1" customWidth="1"/>
    <col min="6928" max="7167" width="9" style="45"/>
    <col min="7168" max="7168" width="2.125" style="45" customWidth="1"/>
    <col min="7169" max="7169" width="9" style="45"/>
    <col min="7170" max="7170" width="29.625" style="45" bestFit="1" customWidth="1"/>
    <col min="7171" max="7171" width="9" style="45"/>
    <col min="7172" max="7172" width="11.375" style="45" customWidth="1"/>
    <col min="7173" max="7173" width="15" style="45" customWidth="1"/>
    <col min="7174" max="7178" width="9" style="45"/>
    <col min="7179" max="7179" width="8.5" style="45" customWidth="1"/>
    <col min="7180" max="7180" width="9.375" style="45" customWidth="1"/>
    <col min="7181" max="7181" width="9.75" style="45" customWidth="1"/>
    <col min="7182" max="7182" width="9" style="45"/>
    <col min="7183" max="7183" width="16.5" style="45" bestFit="1" customWidth="1"/>
    <col min="7184" max="7423" width="9" style="45"/>
    <col min="7424" max="7424" width="2.125" style="45" customWidth="1"/>
    <col min="7425" max="7425" width="9" style="45"/>
    <col min="7426" max="7426" width="29.625" style="45" bestFit="1" customWidth="1"/>
    <col min="7427" max="7427" width="9" style="45"/>
    <col min="7428" max="7428" width="11.375" style="45" customWidth="1"/>
    <col min="7429" max="7429" width="15" style="45" customWidth="1"/>
    <col min="7430" max="7434" width="9" style="45"/>
    <col min="7435" max="7435" width="8.5" style="45" customWidth="1"/>
    <col min="7436" max="7436" width="9.375" style="45" customWidth="1"/>
    <col min="7437" max="7437" width="9.75" style="45" customWidth="1"/>
    <col min="7438" max="7438" width="9" style="45"/>
    <col min="7439" max="7439" width="16.5" style="45" bestFit="1" customWidth="1"/>
    <col min="7440" max="7679" width="9" style="45"/>
    <col min="7680" max="7680" width="2.125" style="45" customWidth="1"/>
    <col min="7681" max="7681" width="9" style="45"/>
    <col min="7682" max="7682" width="29.625" style="45" bestFit="1" customWidth="1"/>
    <col min="7683" max="7683" width="9" style="45"/>
    <col min="7684" max="7684" width="11.375" style="45" customWidth="1"/>
    <col min="7685" max="7685" width="15" style="45" customWidth="1"/>
    <col min="7686" max="7690" width="9" style="45"/>
    <col min="7691" max="7691" width="8.5" style="45" customWidth="1"/>
    <col min="7692" max="7692" width="9.375" style="45" customWidth="1"/>
    <col min="7693" max="7693" width="9.75" style="45" customWidth="1"/>
    <col min="7694" max="7694" width="9" style="45"/>
    <col min="7695" max="7695" width="16.5" style="45" bestFit="1" customWidth="1"/>
    <col min="7696" max="7935" width="9" style="45"/>
    <col min="7936" max="7936" width="2.125" style="45" customWidth="1"/>
    <col min="7937" max="7937" width="9" style="45"/>
    <col min="7938" max="7938" width="29.625" style="45" bestFit="1" customWidth="1"/>
    <col min="7939" max="7939" width="9" style="45"/>
    <col min="7940" max="7940" width="11.375" style="45" customWidth="1"/>
    <col min="7941" max="7941" width="15" style="45" customWidth="1"/>
    <col min="7942" max="7946" width="9" style="45"/>
    <col min="7947" max="7947" width="8.5" style="45" customWidth="1"/>
    <col min="7948" max="7948" width="9.375" style="45" customWidth="1"/>
    <col min="7949" max="7949" width="9.75" style="45" customWidth="1"/>
    <col min="7950" max="7950" width="9" style="45"/>
    <col min="7951" max="7951" width="16.5" style="45" bestFit="1" customWidth="1"/>
    <col min="7952" max="8191" width="9" style="45"/>
    <col min="8192" max="8192" width="2.125" style="45" customWidth="1"/>
    <col min="8193" max="8193" width="9" style="45"/>
    <col min="8194" max="8194" width="29.625" style="45" bestFit="1" customWidth="1"/>
    <col min="8195" max="8195" width="9" style="45"/>
    <col min="8196" max="8196" width="11.375" style="45" customWidth="1"/>
    <col min="8197" max="8197" width="15" style="45" customWidth="1"/>
    <col min="8198" max="8202" width="9" style="45"/>
    <col min="8203" max="8203" width="8.5" style="45" customWidth="1"/>
    <col min="8204" max="8204" width="9.375" style="45" customWidth="1"/>
    <col min="8205" max="8205" width="9.75" style="45" customWidth="1"/>
    <col min="8206" max="8206" width="9" style="45"/>
    <col min="8207" max="8207" width="16.5" style="45" bestFit="1" customWidth="1"/>
    <col min="8208" max="8447" width="9" style="45"/>
    <col min="8448" max="8448" width="2.125" style="45" customWidth="1"/>
    <col min="8449" max="8449" width="9" style="45"/>
    <col min="8450" max="8450" width="29.625" style="45" bestFit="1" customWidth="1"/>
    <col min="8451" max="8451" width="9" style="45"/>
    <col min="8452" max="8452" width="11.375" style="45" customWidth="1"/>
    <col min="8453" max="8453" width="15" style="45" customWidth="1"/>
    <col min="8454" max="8458" width="9" style="45"/>
    <col min="8459" max="8459" width="8.5" style="45" customWidth="1"/>
    <col min="8460" max="8460" width="9.375" style="45" customWidth="1"/>
    <col min="8461" max="8461" width="9.75" style="45" customWidth="1"/>
    <col min="8462" max="8462" width="9" style="45"/>
    <col min="8463" max="8463" width="16.5" style="45" bestFit="1" customWidth="1"/>
    <col min="8464" max="8703" width="9" style="45"/>
    <col min="8704" max="8704" width="2.125" style="45" customWidth="1"/>
    <col min="8705" max="8705" width="9" style="45"/>
    <col min="8706" max="8706" width="29.625" style="45" bestFit="1" customWidth="1"/>
    <col min="8707" max="8707" width="9" style="45"/>
    <col min="8708" max="8708" width="11.375" style="45" customWidth="1"/>
    <col min="8709" max="8709" width="15" style="45" customWidth="1"/>
    <col min="8710" max="8714" width="9" style="45"/>
    <col min="8715" max="8715" width="8.5" style="45" customWidth="1"/>
    <col min="8716" max="8716" width="9.375" style="45" customWidth="1"/>
    <col min="8717" max="8717" width="9.75" style="45" customWidth="1"/>
    <col min="8718" max="8718" width="9" style="45"/>
    <col min="8719" max="8719" width="16.5" style="45" bestFit="1" customWidth="1"/>
    <col min="8720" max="8959" width="9" style="45"/>
    <col min="8960" max="8960" width="2.125" style="45" customWidth="1"/>
    <col min="8961" max="8961" width="9" style="45"/>
    <col min="8962" max="8962" width="29.625" style="45" bestFit="1" customWidth="1"/>
    <col min="8963" max="8963" width="9" style="45"/>
    <col min="8964" max="8964" width="11.375" style="45" customWidth="1"/>
    <col min="8965" max="8965" width="15" style="45" customWidth="1"/>
    <col min="8966" max="8970" width="9" style="45"/>
    <col min="8971" max="8971" width="8.5" style="45" customWidth="1"/>
    <col min="8972" max="8972" width="9.375" style="45" customWidth="1"/>
    <col min="8973" max="8973" width="9.75" style="45" customWidth="1"/>
    <col min="8974" max="8974" width="9" style="45"/>
    <col min="8975" max="8975" width="16.5" style="45" bestFit="1" customWidth="1"/>
    <col min="8976" max="9215" width="9" style="45"/>
    <col min="9216" max="9216" width="2.125" style="45" customWidth="1"/>
    <col min="9217" max="9217" width="9" style="45"/>
    <col min="9218" max="9218" width="29.625" style="45" bestFit="1" customWidth="1"/>
    <col min="9219" max="9219" width="9" style="45"/>
    <col min="9220" max="9220" width="11.375" style="45" customWidth="1"/>
    <col min="9221" max="9221" width="15" style="45" customWidth="1"/>
    <col min="9222" max="9226" width="9" style="45"/>
    <col min="9227" max="9227" width="8.5" style="45" customWidth="1"/>
    <col min="9228" max="9228" width="9.375" style="45" customWidth="1"/>
    <col min="9229" max="9229" width="9.75" style="45" customWidth="1"/>
    <col min="9230" max="9230" width="9" style="45"/>
    <col min="9231" max="9231" width="16.5" style="45" bestFit="1" customWidth="1"/>
    <col min="9232" max="9471" width="9" style="45"/>
    <col min="9472" max="9472" width="2.125" style="45" customWidth="1"/>
    <col min="9473" max="9473" width="9" style="45"/>
    <col min="9474" max="9474" width="29.625" style="45" bestFit="1" customWidth="1"/>
    <col min="9475" max="9475" width="9" style="45"/>
    <col min="9476" max="9476" width="11.375" style="45" customWidth="1"/>
    <col min="9477" max="9477" width="15" style="45" customWidth="1"/>
    <col min="9478" max="9482" width="9" style="45"/>
    <col min="9483" max="9483" width="8.5" style="45" customWidth="1"/>
    <col min="9484" max="9484" width="9.375" style="45" customWidth="1"/>
    <col min="9485" max="9485" width="9.75" style="45" customWidth="1"/>
    <col min="9486" max="9486" width="9" style="45"/>
    <col min="9487" max="9487" width="16.5" style="45" bestFit="1" customWidth="1"/>
    <col min="9488" max="9727" width="9" style="45"/>
    <col min="9728" max="9728" width="2.125" style="45" customWidth="1"/>
    <col min="9729" max="9729" width="9" style="45"/>
    <col min="9730" max="9730" width="29.625" style="45" bestFit="1" customWidth="1"/>
    <col min="9731" max="9731" width="9" style="45"/>
    <col min="9732" max="9732" width="11.375" style="45" customWidth="1"/>
    <col min="9733" max="9733" width="15" style="45" customWidth="1"/>
    <col min="9734" max="9738" width="9" style="45"/>
    <col min="9739" max="9739" width="8.5" style="45" customWidth="1"/>
    <col min="9740" max="9740" width="9.375" style="45" customWidth="1"/>
    <col min="9741" max="9741" width="9.75" style="45" customWidth="1"/>
    <col min="9742" max="9742" width="9" style="45"/>
    <col min="9743" max="9743" width="16.5" style="45" bestFit="1" customWidth="1"/>
    <col min="9744" max="9983" width="9" style="45"/>
    <col min="9984" max="9984" width="2.125" style="45" customWidth="1"/>
    <col min="9985" max="9985" width="9" style="45"/>
    <col min="9986" max="9986" width="29.625" style="45" bestFit="1" customWidth="1"/>
    <col min="9987" max="9987" width="9" style="45"/>
    <col min="9988" max="9988" width="11.375" style="45" customWidth="1"/>
    <col min="9989" max="9989" width="15" style="45" customWidth="1"/>
    <col min="9990" max="9994" width="9" style="45"/>
    <col min="9995" max="9995" width="8.5" style="45" customWidth="1"/>
    <col min="9996" max="9996" width="9.375" style="45" customWidth="1"/>
    <col min="9997" max="9997" width="9.75" style="45" customWidth="1"/>
    <col min="9998" max="9998" width="9" style="45"/>
    <col min="9999" max="9999" width="16.5" style="45" bestFit="1" customWidth="1"/>
    <col min="10000" max="10239" width="9" style="45"/>
    <col min="10240" max="10240" width="2.125" style="45" customWidth="1"/>
    <col min="10241" max="10241" width="9" style="45"/>
    <col min="10242" max="10242" width="29.625" style="45" bestFit="1" customWidth="1"/>
    <col min="10243" max="10243" width="9" style="45"/>
    <col min="10244" max="10244" width="11.375" style="45" customWidth="1"/>
    <col min="10245" max="10245" width="15" style="45" customWidth="1"/>
    <col min="10246" max="10250" width="9" style="45"/>
    <col min="10251" max="10251" width="8.5" style="45" customWidth="1"/>
    <col min="10252" max="10252" width="9.375" style="45" customWidth="1"/>
    <col min="10253" max="10253" width="9.75" style="45" customWidth="1"/>
    <col min="10254" max="10254" width="9" style="45"/>
    <col min="10255" max="10255" width="16.5" style="45" bestFit="1" customWidth="1"/>
    <col min="10256" max="10495" width="9" style="45"/>
    <col min="10496" max="10496" width="2.125" style="45" customWidth="1"/>
    <col min="10497" max="10497" width="9" style="45"/>
    <col min="10498" max="10498" width="29.625" style="45" bestFit="1" customWidth="1"/>
    <col min="10499" max="10499" width="9" style="45"/>
    <col min="10500" max="10500" width="11.375" style="45" customWidth="1"/>
    <col min="10501" max="10501" width="15" style="45" customWidth="1"/>
    <col min="10502" max="10506" width="9" style="45"/>
    <col min="10507" max="10507" width="8.5" style="45" customWidth="1"/>
    <col min="10508" max="10508" width="9.375" style="45" customWidth="1"/>
    <col min="10509" max="10509" width="9.75" style="45" customWidth="1"/>
    <col min="10510" max="10510" width="9" style="45"/>
    <col min="10511" max="10511" width="16.5" style="45" bestFit="1" customWidth="1"/>
    <col min="10512" max="10751" width="9" style="45"/>
    <col min="10752" max="10752" width="2.125" style="45" customWidth="1"/>
    <col min="10753" max="10753" width="9" style="45"/>
    <col min="10754" max="10754" width="29.625" style="45" bestFit="1" customWidth="1"/>
    <col min="10755" max="10755" width="9" style="45"/>
    <col min="10756" max="10756" width="11.375" style="45" customWidth="1"/>
    <col min="10757" max="10757" width="15" style="45" customWidth="1"/>
    <col min="10758" max="10762" width="9" style="45"/>
    <col min="10763" max="10763" width="8.5" style="45" customWidth="1"/>
    <col min="10764" max="10764" width="9.375" style="45" customWidth="1"/>
    <col min="10765" max="10765" width="9.75" style="45" customWidth="1"/>
    <col min="10766" max="10766" width="9" style="45"/>
    <col min="10767" max="10767" width="16.5" style="45" bestFit="1" customWidth="1"/>
    <col min="10768" max="11007" width="9" style="45"/>
    <col min="11008" max="11008" width="2.125" style="45" customWidth="1"/>
    <col min="11009" max="11009" width="9" style="45"/>
    <col min="11010" max="11010" width="29.625" style="45" bestFit="1" customWidth="1"/>
    <col min="11011" max="11011" width="9" style="45"/>
    <col min="11012" max="11012" width="11.375" style="45" customWidth="1"/>
    <col min="11013" max="11013" width="15" style="45" customWidth="1"/>
    <col min="11014" max="11018" width="9" style="45"/>
    <col min="11019" max="11019" width="8.5" style="45" customWidth="1"/>
    <col min="11020" max="11020" width="9.375" style="45" customWidth="1"/>
    <col min="11021" max="11021" width="9.75" style="45" customWidth="1"/>
    <col min="11022" max="11022" width="9" style="45"/>
    <col min="11023" max="11023" width="16.5" style="45" bestFit="1" customWidth="1"/>
    <col min="11024" max="11263" width="9" style="45"/>
    <col min="11264" max="11264" width="2.125" style="45" customWidth="1"/>
    <col min="11265" max="11265" width="9" style="45"/>
    <col min="11266" max="11266" width="29.625" style="45" bestFit="1" customWidth="1"/>
    <col min="11267" max="11267" width="9" style="45"/>
    <col min="11268" max="11268" width="11.375" style="45" customWidth="1"/>
    <col min="11269" max="11269" width="15" style="45" customWidth="1"/>
    <col min="11270" max="11274" width="9" style="45"/>
    <col min="11275" max="11275" width="8.5" style="45" customWidth="1"/>
    <col min="11276" max="11276" width="9.375" style="45" customWidth="1"/>
    <col min="11277" max="11277" width="9.75" style="45" customWidth="1"/>
    <col min="11278" max="11278" width="9" style="45"/>
    <col min="11279" max="11279" width="16.5" style="45" bestFit="1" customWidth="1"/>
    <col min="11280" max="11519" width="9" style="45"/>
    <col min="11520" max="11520" width="2.125" style="45" customWidth="1"/>
    <col min="11521" max="11521" width="9" style="45"/>
    <col min="11522" max="11522" width="29.625" style="45" bestFit="1" customWidth="1"/>
    <col min="11523" max="11523" width="9" style="45"/>
    <col min="11524" max="11524" width="11.375" style="45" customWidth="1"/>
    <col min="11525" max="11525" width="15" style="45" customWidth="1"/>
    <col min="11526" max="11530" width="9" style="45"/>
    <col min="11531" max="11531" width="8.5" style="45" customWidth="1"/>
    <col min="11532" max="11532" width="9.375" style="45" customWidth="1"/>
    <col min="11533" max="11533" width="9.75" style="45" customWidth="1"/>
    <col min="11534" max="11534" width="9" style="45"/>
    <col min="11535" max="11535" width="16.5" style="45" bestFit="1" customWidth="1"/>
    <col min="11536" max="11775" width="9" style="45"/>
    <col min="11776" max="11776" width="2.125" style="45" customWidth="1"/>
    <col min="11777" max="11777" width="9" style="45"/>
    <col min="11778" max="11778" width="29.625" style="45" bestFit="1" customWidth="1"/>
    <col min="11779" max="11779" width="9" style="45"/>
    <col min="11780" max="11780" width="11.375" style="45" customWidth="1"/>
    <col min="11781" max="11781" width="15" style="45" customWidth="1"/>
    <col min="11782" max="11786" width="9" style="45"/>
    <col min="11787" max="11787" width="8.5" style="45" customWidth="1"/>
    <col min="11788" max="11788" width="9.375" style="45" customWidth="1"/>
    <col min="11789" max="11789" width="9.75" style="45" customWidth="1"/>
    <col min="11790" max="11790" width="9" style="45"/>
    <col min="11791" max="11791" width="16.5" style="45" bestFit="1" customWidth="1"/>
    <col min="11792" max="12031" width="9" style="45"/>
    <col min="12032" max="12032" width="2.125" style="45" customWidth="1"/>
    <col min="12033" max="12033" width="9" style="45"/>
    <col min="12034" max="12034" width="29.625" style="45" bestFit="1" customWidth="1"/>
    <col min="12035" max="12035" width="9" style="45"/>
    <col min="12036" max="12036" width="11.375" style="45" customWidth="1"/>
    <col min="12037" max="12037" width="15" style="45" customWidth="1"/>
    <col min="12038" max="12042" width="9" style="45"/>
    <col min="12043" max="12043" width="8.5" style="45" customWidth="1"/>
    <col min="12044" max="12044" width="9.375" style="45" customWidth="1"/>
    <col min="12045" max="12045" width="9.75" style="45" customWidth="1"/>
    <col min="12046" max="12046" width="9" style="45"/>
    <col min="12047" max="12047" width="16.5" style="45" bestFit="1" customWidth="1"/>
    <col min="12048" max="12287" width="9" style="45"/>
    <col min="12288" max="12288" width="2.125" style="45" customWidth="1"/>
    <col min="12289" max="12289" width="9" style="45"/>
    <col min="12290" max="12290" width="29.625" style="45" bestFit="1" customWidth="1"/>
    <col min="12291" max="12291" width="9" style="45"/>
    <col min="12292" max="12292" width="11.375" style="45" customWidth="1"/>
    <col min="12293" max="12293" width="15" style="45" customWidth="1"/>
    <col min="12294" max="12298" width="9" style="45"/>
    <col min="12299" max="12299" width="8.5" style="45" customWidth="1"/>
    <col min="12300" max="12300" width="9.375" style="45" customWidth="1"/>
    <col min="12301" max="12301" width="9.75" style="45" customWidth="1"/>
    <col min="12302" max="12302" width="9" style="45"/>
    <col min="12303" max="12303" width="16.5" style="45" bestFit="1" customWidth="1"/>
    <col min="12304" max="12543" width="9" style="45"/>
    <col min="12544" max="12544" width="2.125" style="45" customWidth="1"/>
    <col min="12545" max="12545" width="9" style="45"/>
    <col min="12546" max="12546" width="29.625" style="45" bestFit="1" customWidth="1"/>
    <col min="12547" max="12547" width="9" style="45"/>
    <col min="12548" max="12548" width="11.375" style="45" customWidth="1"/>
    <col min="12549" max="12549" width="15" style="45" customWidth="1"/>
    <col min="12550" max="12554" width="9" style="45"/>
    <col min="12555" max="12555" width="8.5" style="45" customWidth="1"/>
    <col min="12556" max="12556" width="9.375" style="45" customWidth="1"/>
    <col min="12557" max="12557" width="9.75" style="45" customWidth="1"/>
    <col min="12558" max="12558" width="9" style="45"/>
    <col min="12559" max="12559" width="16.5" style="45" bestFit="1" customWidth="1"/>
    <col min="12560" max="12799" width="9" style="45"/>
    <col min="12800" max="12800" width="2.125" style="45" customWidth="1"/>
    <col min="12801" max="12801" width="9" style="45"/>
    <col min="12802" max="12802" width="29.625" style="45" bestFit="1" customWidth="1"/>
    <col min="12803" max="12803" width="9" style="45"/>
    <col min="12804" max="12804" width="11.375" style="45" customWidth="1"/>
    <col min="12805" max="12805" width="15" style="45" customWidth="1"/>
    <col min="12806" max="12810" width="9" style="45"/>
    <col min="12811" max="12811" width="8.5" style="45" customWidth="1"/>
    <col min="12812" max="12812" width="9.375" style="45" customWidth="1"/>
    <col min="12813" max="12813" width="9.75" style="45" customWidth="1"/>
    <col min="12814" max="12814" width="9" style="45"/>
    <col min="12815" max="12815" width="16.5" style="45" bestFit="1" customWidth="1"/>
    <col min="12816" max="13055" width="9" style="45"/>
    <col min="13056" max="13056" width="2.125" style="45" customWidth="1"/>
    <col min="13057" max="13057" width="9" style="45"/>
    <col min="13058" max="13058" width="29.625" style="45" bestFit="1" customWidth="1"/>
    <col min="13059" max="13059" width="9" style="45"/>
    <col min="13060" max="13060" width="11.375" style="45" customWidth="1"/>
    <col min="13061" max="13061" width="15" style="45" customWidth="1"/>
    <col min="13062" max="13066" width="9" style="45"/>
    <col min="13067" max="13067" width="8.5" style="45" customWidth="1"/>
    <col min="13068" max="13068" width="9.375" style="45" customWidth="1"/>
    <col min="13069" max="13069" width="9.75" style="45" customWidth="1"/>
    <col min="13070" max="13070" width="9" style="45"/>
    <col min="13071" max="13071" width="16.5" style="45" bestFit="1" customWidth="1"/>
    <col min="13072" max="13311" width="9" style="45"/>
    <col min="13312" max="13312" width="2.125" style="45" customWidth="1"/>
    <col min="13313" max="13313" width="9" style="45"/>
    <col min="13314" max="13314" width="29.625" style="45" bestFit="1" customWidth="1"/>
    <col min="13315" max="13315" width="9" style="45"/>
    <col min="13316" max="13316" width="11.375" style="45" customWidth="1"/>
    <col min="13317" max="13317" width="15" style="45" customWidth="1"/>
    <col min="13318" max="13322" width="9" style="45"/>
    <col min="13323" max="13323" width="8.5" style="45" customWidth="1"/>
    <col min="13324" max="13324" width="9.375" style="45" customWidth="1"/>
    <col min="13325" max="13325" width="9.75" style="45" customWidth="1"/>
    <col min="13326" max="13326" width="9" style="45"/>
    <col min="13327" max="13327" width="16.5" style="45" bestFit="1" customWidth="1"/>
    <col min="13328" max="13567" width="9" style="45"/>
    <col min="13568" max="13568" width="2.125" style="45" customWidth="1"/>
    <col min="13569" max="13569" width="9" style="45"/>
    <col min="13570" max="13570" width="29.625" style="45" bestFit="1" customWidth="1"/>
    <col min="13571" max="13571" width="9" style="45"/>
    <col min="13572" max="13572" width="11.375" style="45" customWidth="1"/>
    <col min="13573" max="13573" width="15" style="45" customWidth="1"/>
    <col min="13574" max="13578" width="9" style="45"/>
    <col min="13579" max="13579" width="8.5" style="45" customWidth="1"/>
    <col min="13580" max="13580" width="9.375" style="45" customWidth="1"/>
    <col min="13581" max="13581" width="9.75" style="45" customWidth="1"/>
    <col min="13582" max="13582" width="9" style="45"/>
    <col min="13583" max="13583" width="16.5" style="45" bestFit="1" customWidth="1"/>
    <col min="13584" max="13823" width="9" style="45"/>
    <col min="13824" max="13824" width="2.125" style="45" customWidth="1"/>
    <col min="13825" max="13825" width="9" style="45"/>
    <col min="13826" max="13826" width="29.625" style="45" bestFit="1" customWidth="1"/>
    <col min="13827" max="13827" width="9" style="45"/>
    <col min="13828" max="13828" width="11.375" style="45" customWidth="1"/>
    <col min="13829" max="13829" width="15" style="45" customWidth="1"/>
    <col min="13830" max="13834" width="9" style="45"/>
    <col min="13835" max="13835" width="8.5" style="45" customWidth="1"/>
    <col min="13836" max="13836" width="9.375" style="45" customWidth="1"/>
    <col min="13837" max="13837" width="9.75" style="45" customWidth="1"/>
    <col min="13838" max="13838" width="9" style="45"/>
    <col min="13839" max="13839" width="16.5" style="45" bestFit="1" customWidth="1"/>
    <col min="13840" max="14079" width="9" style="45"/>
    <col min="14080" max="14080" width="2.125" style="45" customWidth="1"/>
    <col min="14081" max="14081" width="9" style="45"/>
    <col min="14082" max="14082" width="29.625" style="45" bestFit="1" customWidth="1"/>
    <col min="14083" max="14083" width="9" style="45"/>
    <col min="14084" max="14084" width="11.375" style="45" customWidth="1"/>
    <col min="14085" max="14085" width="15" style="45" customWidth="1"/>
    <col min="14086" max="14090" width="9" style="45"/>
    <col min="14091" max="14091" width="8.5" style="45" customWidth="1"/>
    <col min="14092" max="14092" width="9.375" style="45" customWidth="1"/>
    <col min="14093" max="14093" width="9.75" style="45" customWidth="1"/>
    <col min="14094" max="14094" width="9" style="45"/>
    <col min="14095" max="14095" width="16.5" style="45" bestFit="1" customWidth="1"/>
    <col min="14096" max="14335" width="9" style="45"/>
    <col min="14336" max="14336" width="2.125" style="45" customWidth="1"/>
    <col min="14337" max="14337" width="9" style="45"/>
    <col min="14338" max="14338" width="29.625" style="45" bestFit="1" customWidth="1"/>
    <col min="14339" max="14339" width="9" style="45"/>
    <col min="14340" max="14340" width="11.375" style="45" customWidth="1"/>
    <col min="14341" max="14341" width="15" style="45" customWidth="1"/>
    <col min="14342" max="14346" width="9" style="45"/>
    <col min="14347" max="14347" width="8.5" style="45" customWidth="1"/>
    <col min="14348" max="14348" width="9.375" style="45" customWidth="1"/>
    <col min="14349" max="14349" width="9.75" style="45" customWidth="1"/>
    <col min="14350" max="14350" width="9" style="45"/>
    <col min="14351" max="14351" width="16.5" style="45" bestFit="1" customWidth="1"/>
    <col min="14352" max="14591" width="9" style="45"/>
    <col min="14592" max="14592" width="2.125" style="45" customWidth="1"/>
    <col min="14593" max="14593" width="9" style="45"/>
    <col min="14594" max="14594" width="29.625" style="45" bestFit="1" customWidth="1"/>
    <col min="14595" max="14595" width="9" style="45"/>
    <col min="14596" max="14596" width="11.375" style="45" customWidth="1"/>
    <col min="14597" max="14597" width="15" style="45" customWidth="1"/>
    <col min="14598" max="14602" width="9" style="45"/>
    <col min="14603" max="14603" width="8.5" style="45" customWidth="1"/>
    <col min="14604" max="14604" width="9.375" style="45" customWidth="1"/>
    <col min="14605" max="14605" width="9.75" style="45" customWidth="1"/>
    <col min="14606" max="14606" width="9" style="45"/>
    <col min="14607" max="14607" width="16.5" style="45" bestFit="1" customWidth="1"/>
    <col min="14608" max="14847" width="9" style="45"/>
    <col min="14848" max="14848" width="2.125" style="45" customWidth="1"/>
    <col min="14849" max="14849" width="9" style="45"/>
    <col min="14850" max="14850" width="29.625" style="45" bestFit="1" customWidth="1"/>
    <col min="14851" max="14851" width="9" style="45"/>
    <col min="14852" max="14852" width="11.375" style="45" customWidth="1"/>
    <col min="14853" max="14853" width="15" style="45" customWidth="1"/>
    <col min="14854" max="14858" width="9" style="45"/>
    <col min="14859" max="14859" width="8.5" style="45" customWidth="1"/>
    <col min="14860" max="14860" width="9.375" style="45" customWidth="1"/>
    <col min="14861" max="14861" width="9.75" style="45" customWidth="1"/>
    <col min="14862" max="14862" width="9" style="45"/>
    <col min="14863" max="14863" width="16.5" style="45" bestFit="1" customWidth="1"/>
    <col min="14864" max="15103" width="9" style="45"/>
    <col min="15104" max="15104" width="2.125" style="45" customWidth="1"/>
    <col min="15105" max="15105" width="9" style="45"/>
    <col min="15106" max="15106" width="29.625" style="45" bestFit="1" customWidth="1"/>
    <col min="15107" max="15107" width="9" style="45"/>
    <col min="15108" max="15108" width="11.375" style="45" customWidth="1"/>
    <col min="15109" max="15109" width="15" style="45" customWidth="1"/>
    <col min="15110" max="15114" width="9" style="45"/>
    <col min="15115" max="15115" width="8.5" style="45" customWidth="1"/>
    <col min="15116" max="15116" width="9.375" style="45" customWidth="1"/>
    <col min="15117" max="15117" width="9.75" style="45" customWidth="1"/>
    <col min="15118" max="15118" width="9" style="45"/>
    <col min="15119" max="15119" width="16.5" style="45" bestFit="1" customWidth="1"/>
    <col min="15120" max="15359" width="9" style="45"/>
    <col min="15360" max="15360" width="2.125" style="45" customWidth="1"/>
    <col min="15361" max="15361" width="9" style="45"/>
    <col min="15362" max="15362" width="29.625" style="45" bestFit="1" customWidth="1"/>
    <col min="15363" max="15363" width="9" style="45"/>
    <col min="15364" max="15364" width="11.375" style="45" customWidth="1"/>
    <col min="15365" max="15365" width="15" style="45" customWidth="1"/>
    <col min="15366" max="15370" width="9" style="45"/>
    <col min="15371" max="15371" width="8.5" style="45" customWidth="1"/>
    <col min="15372" max="15372" width="9.375" style="45" customWidth="1"/>
    <col min="15373" max="15373" width="9.75" style="45" customWidth="1"/>
    <col min="15374" max="15374" width="9" style="45"/>
    <col min="15375" max="15375" width="16.5" style="45" bestFit="1" customWidth="1"/>
    <col min="15376" max="15615" width="9" style="45"/>
    <col min="15616" max="15616" width="2.125" style="45" customWidth="1"/>
    <col min="15617" max="15617" width="9" style="45"/>
    <col min="15618" max="15618" width="29.625" style="45" bestFit="1" customWidth="1"/>
    <col min="15619" max="15619" width="9" style="45"/>
    <col min="15620" max="15620" width="11.375" style="45" customWidth="1"/>
    <col min="15621" max="15621" width="15" style="45" customWidth="1"/>
    <col min="15622" max="15626" width="9" style="45"/>
    <col min="15627" max="15627" width="8.5" style="45" customWidth="1"/>
    <col min="15628" max="15628" width="9.375" style="45" customWidth="1"/>
    <col min="15629" max="15629" width="9.75" style="45" customWidth="1"/>
    <col min="15630" max="15630" width="9" style="45"/>
    <col min="15631" max="15631" width="16.5" style="45" bestFit="1" customWidth="1"/>
    <col min="15632" max="15871" width="9" style="45"/>
    <col min="15872" max="15872" width="2.125" style="45" customWidth="1"/>
    <col min="15873" max="15873" width="9" style="45"/>
    <col min="15874" max="15874" width="29.625" style="45" bestFit="1" customWidth="1"/>
    <col min="15875" max="15875" width="9" style="45"/>
    <col min="15876" max="15876" width="11.375" style="45" customWidth="1"/>
    <col min="15877" max="15877" width="15" style="45" customWidth="1"/>
    <col min="15878" max="15882" width="9" style="45"/>
    <col min="15883" max="15883" width="8.5" style="45" customWidth="1"/>
    <col min="15884" max="15884" width="9.375" style="45" customWidth="1"/>
    <col min="15885" max="15885" width="9.75" style="45" customWidth="1"/>
    <col min="15886" max="15886" width="9" style="45"/>
    <col min="15887" max="15887" width="16.5" style="45" bestFit="1" customWidth="1"/>
    <col min="15888" max="16127" width="9" style="45"/>
    <col min="16128" max="16128" width="2.125" style="45" customWidth="1"/>
    <col min="16129" max="16129" width="9" style="45"/>
    <col min="16130" max="16130" width="29.625" style="45" bestFit="1" customWidth="1"/>
    <col min="16131" max="16131" width="9" style="45"/>
    <col min="16132" max="16132" width="11.375" style="45" customWidth="1"/>
    <col min="16133" max="16133" width="15" style="45" customWidth="1"/>
    <col min="16134" max="16138" width="9" style="45"/>
    <col min="16139" max="16139" width="8.5" style="45" customWidth="1"/>
    <col min="16140" max="16140" width="9.375" style="45" customWidth="1"/>
    <col min="16141" max="16141" width="9.75" style="45" customWidth="1"/>
    <col min="16142" max="16142" width="9" style="45"/>
    <col min="16143" max="16143" width="16.5" style="45" bestFit="1" customWidth="1"/>
    <col min="16144" max="16384" width="9" style="45"/>
  </cols>
  <sheetData>
    <row r="1" spans="2:18">
      <c r="B1" s="45" t="s">
        <v>666</v>
      </c>
    </row>
    <row r="2" spans="2:18" ht="38.25">
      <c r="B2" s="1746" t="s">
        <v>667</v>
      </c>
      <c r="C2" s="1746"/>
      <c r="D2" s="1746"/>
      <c r="E2" s="1746"/>
      <c r="F2" s="1746"/>
      <c r="G2" s="1746"/>
      <c r="H2" s="1746"/>
      <c r="I2" s="1746"/>
      <c r="J2" s="1746"/>
      <c r="K2" s="1746"/>
      <c r="L2" s="1746"/>
      <c r="M2" s="1746"/>
      <c r="N2" s="1746"/>
    </row>
    <row r="3" spans="2:18" ht="17.25" thickBot="1">
      <c r="K3" s="48"/>
      <c r="L3" s="48"/>
      <c r="M3" s="48"/>
    </row>
    <row r="4" spans="2:18" ht="17.25" customHeight="1">
      <c r="B4" s="1776" t="s">
        <v>23</v>
      </c>
      <c r="C4" s="1686" t="s">
        <v>24</v>
      </c>
      <c r="D4" s="1686"/>
      <c r="E4" s="1686"/>
      <c r="F4" s="1686"/>
      <c r="G4" s="1686" t="s">
        <v>26</v>
      </c>
      <c r="H4" s="1791" t="s">
        <v>455</v>
      </c>
      <c r="I4" s="1793" t="s">
        <v>218</v>
      </c>
      <c r="J4" s="1690" t="s">
        <v>219</v>
      </c>
      <c r="K4" s="1784" t="s">
        <v>16</v>
      </c>
      <c r="L4" s="1784"/>
      <c r="M4" s="1784"/>
      <c r="N4" s="1785" t="s">
        <v>85</v>
      </c>
    </row>
    <row r="5" spans="2:18" ht="27" customHeight="1" thickBot="1">
      <c r="B5" s="1790"/>
      <c r="C5" s="669" t="s">
        <v>30</v>
      </c>
      <c r="D5" s="669" t="s">
        <v>161</v>
      </c>
      <c r="E5" s="669" t="s">
        <v>33</v>
      </c>
      <c r="F5" s="669" t="s">
        <v>34</v>
      </c>
      <c r="G5" s="1783"/>
      <c r="H5" s="1792"/>
      <c r="I5" s="1794"/>
      <c r="J5" s="1783"/>
      <c r="K5" s="464" t="s">
        <v>35</v>
      </c>
      <c r="L5" s="464" t="s">
        <v>615</v>
      </c>
      <c r="M5" s="464" t="s">
        <v>163</v>
      </c>
      <c r="N5" s="1786"/>
    </row>
    <row r="6" spans="2:18" s="471" customFormat="1" ht="23.1" customHeight="1" thickBot="1">
      <c r="B6" s="465" t="s">
        <v>35</v>
      </c>
      <c r="C6" s="1787"/>
      <c r="D6" s="1788"/>
      <c r="E6" s="466"/>
      <c r="F6" s="466"/>
      <c r="G6" s="670"/>
      <c r="H6" s="467"/>
      <c r="I6" s="468">
        <f t="shared" ref="I6:M6" si="0">SUM(I7:I18)</f>
        <v>1.05</v>
      </c>
      <c r="J6" s="469">
        <f t="shared" si="0"/>
        <v>52</v>
      </c>
      <c r="K6" s="467">
        <f t="shared" si="0"/>
        <v>1040</v>
      </c>
      <c r="L6" s="467">
        <f t="shared" si="0"/>
        <v>416</v>
      </c>
      <c r="M6" s="467">
        <f t="shared" si="0"/>
        <v>624</v>
      </c>
      <c r="N6" s="470"/>
    </row>
    <row r="7" spans="2:18" ht="23.1" customHeight="1" thickTop="1">
      <c r="B7" s="914" t="s">
        <v>164</v>
      </c>
      <c r="C7" s="915" t="s">
        <v>368</v>
      </c>
      <c r="D7" s="916" t="s">
        <v>370</v>
      </c>
      <c r="E7" s="917" t="s">
        <v>505</v>
      </c>
      <c r="F7" s="918" t="s">
        <v>365</v>
      </c>
      <c r="G7" s="917" t="s">
        <v>390</v>
      </c>
      <c r="H7" s="919">
        <v>100</v>
      </c>
      <c r="I7" s="920">
        <v>1.05</v>
      </c>
      <c r="J7" s="919">
        <v>52</v>
      </c>
      <c r="K7" s="921">
        <f>J7*20</f>
        <v>1040</v>
      </c>
      <c r="L7" s="922">
        <f>K7*0.4</f>
        <v>416</v>
      </c>
      <c r="M7" s="922">
        <f>K7*0.6</f>
        <v>624</v>
      </c>
      <c r="N7" s="923"/>
    </row>
    <row r="8" spans="2:18" ht="23.1" customHeight="1">
      <c r="B8" s="1235"/>
      <c r="C8" s="333"/>
      <c r="D8" s="1298"/>
      <c r="E8" s="334"/>
      <c r="F8" s="1299"/>
      <c r="G8" s="334"/>
      <c r="H8" s="335"/>
      <c r="I8" s="1300"/>
      <c r="J8" s="335"/>
      <c r="K8" s="1307">
        <f t="shared" ref="K8:K18" si="1">J8*20</f>
        <v>0</v>
      </c>
      <c r="L8" s="1301">
        <f t="shared" ref="L8:L18" si="2">K8*0.4</f>
        <v>0</v>
      </c>
      <c r="M8" s="1301">
        <f t="shared" ref="M8:M18" si="3">K8*0.6</f>
        <v>0</v>
      </c>
      <c r="N8" s="1302"/>
    </row>
    <row r="9" spans="2:18" ht="23.1" customHeight="1">
      <c r="B9" s="1235"/>
      <c r="C9" s="333"/>
      <c r="D9" s="1298"/>
      <c r="E9" s="334"/>
      <c r="F9" s="1299"/>
      <c r="G9" s="334"/>
      <c r="H9" s="335"/>
      <c r="I9" s="1300"/>
      <c r="J9" s="335"/>
      <c r="K9" s="1307">
        <f t="shared" si="1"/>
        <v>0</v>
      </c>
      <c r="L9" s="1301">
        <f t="shared" si="2"/>
        <v>0</v>
      </c>
      <c r="M9" s="1301">
        <f t="shared" si="3"/>
        <v>0</v>
      </c>
      <c r="N9" s="1302"/>
      <c r="O9" s="483"/>
      <c r="R9" s="45">
        <v>1</v>
      </c>
    </row>
    <row r="10" spans="2:18" ht="23.1" customHeight="1">
      <c r="B10" s="1235"/>
      <c r="C10" s="333"/>
      <c r="D10" s="1298"/>
      <c r="E10" s="334"/>
      <c r="F10" s="1299"/>
      <c r="G10" s="334"/>
      <c r="H10" s="335"/>
      <c r="I10" s="1300"/>
      <c r="J10" s="335"/>
      <c r="K10" s="1307">
        <f t="shared" si="1"/>
        <v>0</v>
      </c>
      <c r="L10" s="1301">
        <f t="shared" si="2"/>
        <v>0</v>
      </c>
      <c r="M10" s="1301">
        <f t="shared" si="3"/>
        <v>0</v>
      </c>
      <c r="N10" s="1302"/>
    </row>
    <row r="11" spans="2:18" ht="23.1" customHeight="1">
      <c r="B11" s="1235"/>
      <c r="C11" s="333"/>
      <c r="D11" s="1298"/>
      <c r="E11" s="334"/>
      <c r="F11" s="1299"/>
      <c r="G11" s="334"/>
      <c r="H11" s="335"/>
      <c r="I11" s="1300"/>
      <c r="J11" s="335"/>
      <c r="K11" s="1307">
        <f t="shared" si="1"/>
        <v>0</v>
      </c>
      <c r="L11" s="1301">
        <f t="shared" si="2"/>
        <v>0</v>
      </c>
      <c r="M11" s="1301">
        <f t="shared" si="3"/>
        <v>0</v>
      </c>
      <c r="N11" s="1302"/>
    </row>
    <row r="12" spans="2:18" ht="23.1" customHeight="1">
      <c r="B12" s="1235"/>
      <c r="C12" s="333"/>
      <c r="D12" s="1298"/>
      <c r="E12" s="334"/>
      <c r="F12" s="1299"/>
      <c r="G12" s="334"/>
      <c r="H12" s="335"/>
      <c r="I12" s="1300"/>
      <c r="J12" s="335"/>
      <c r="K12" s="1307">
        <f t="shared" si="1"/>
        <v>0</v>
      </c>
      <c r="L12" s="1301">
        <f t="shared" si="2"/>
        <v>0</v>
      </c>
      <c r="M12" s="1301">
        <f t="shared" si="3"/>
        <v>0</v>
      </c>
      <c r="N12" s="1302"/>
    </row>
    <row r="13" spans="2:18" ht="23.1" customHeight="1">
      <c r="B13" s="1235"/>
      <c r="C13" s="333"/>
      <c r="D13" s="1298"/>
      <c r="E13" s="334"/>
      <c r="F13" s="1299"/>
      <c r="G13" s="334"/>
      <c r="H13" s="335"/>
      <c r="I13" s="1300"/>
      <c r="J13" s="335"/>
      <c r="K13" s="1307">
        <f t="shared" si="1"/>
        <v>0</v>
      </c>
      <c r="L13" s="1301">
        <f t="shared" si="2"/>
        <v>0</v>
      </c>
      <c r="M13" s="1301">
        <f t="shared" si="3"/>
        <v>0</v>
      </c>
      <c r="N13" s="1302"/>
    </row>
    <row r="14" spans="2:18" ht="23.1" customHeight="1">
      <c r="B14" s="1235"/>
      <c r="C14" s="333"/>
      <c r="D14" s="1298"/>
      <c r="E14" s="334"/>
      <c r="F14" s="1299"/>
      <c r="G14" s="334"/>
      <c r="H14" s="335"/>
      <c r="I14" s="1300"/>
      <c r="J14" s="335"/>
      <c r="K14" s="1307">
        <f t="shared" si="1"/>
        <v>0</v>
      </c>
      <c r="L14" s="1301">
        <f t="shared" si="2"/>
        <v>0</v>
      </c>
      <c r="M14" s="1301">
        <f t="shared" si="3"/>
        <v>0</v>
      </c>
      <c r="N14" s="1302"/>
    </row>
    <row r="15" spans="2:18" ht="23.1" customHeight="1">
      <c r="B15" s="1235"/>
      <c r="C15" s="333"/>
      <c r="D15" s="1298"/>
      <c r="E15" s="334"/>
      <c r="F15" s="1299"/>
      <c r="G15" s="334"/>
      <c r="H15" s="335"/>
      <c r="I15" s="1300"/>
      <c r="J15" s="335"/>
      <c r="K15" s="1307">
        <f t="shared" si="1"/>
        <v>0</v>
      </c>
      <c r="L15" s="1301">
        <f t="shared" si="2"/>
        <v>0</v>
      </c>
      <c r="M15" s="1301">
        <f t="shared" si="3"/>
        <v>0</v>
      </c>
      <c r="N15" s="1302"/>
    </row>
    <row r="16" spans="2:18" ht="22.5" customHeight="1">
      <c r="B16" s="1235"/>
      <c r="C16" s="333"/>
      <c r="D16" s="334"/>
      <c r="E16" s="334"/>
      <c r="F16" s="1299"/>
      <c r="G16" s="334"/>
      <c r="H16" s="335"/>
      <c r="I16" s="1300"/>
      <c r="J16" s="335"/>
      <c r="K16" s="1307">
        <f t="shared" si="1"/>
        <v>0</v>
      </c>
      <c r="L16" s="1301">
        <f t="shared" si="2"/>
        <v>0</v>
      </c>
      <c r="M16" s="1301">
        <f t="shared" si="3"/>
        <v>0</v>
      </c>
      <c r="N16" s="1302"/>
    </row>
    <row r="17" spans="2:15" ht="23.1" customHeight="1">
      <c r="B17" s="1235"/>
      <c r="C17" s="333"/>
      <c r="D17" s="334"/>
      <c r="E17" s="334"/>
      <c r="F17" s="1299"/>
      <c r="G17" s="334"/>
      <c r="H17" s="335"/>
      <c r="I17" s="1300"/>
      <c r="J17" s="335"/>
      <c r="K17" s="1307">
        <f t="shared" si="1"/>
        <v>0</v>
      </c>
      <c r="L17" s="1301">
        <f t="shared" si="2"/>
        <v>0</v>
      </c>
      <c r="M17" s="1301">
        <f t="shared" si="3"/>
        <v>0</v>
      </c>
      <c r="N17" s="1302"/>
    </row>
    <row r="18" spans="2:15" ht="23.1" customHeight="1" thickBot="1">
      <c r="B18" s="1238"/>
      <c r="C18" s="827"/>
      <c r="D18" s="462"/>
      <c r="E18" s="462"/>
      <c r="F18" s="1303"/>
      <c r="G18" s="462"/>
      <c r="H18" s="463"/>
      <c r="I18" s="1304"/>
      <c r="J18" s="463"/>
      <c r="K18" s="1308">
        <f t="shared" si="1"/>
        <v>0</v>
      </c>
      <c r="L18" s="1305">
        <f t="shared" si="2"/>
        <v>0</v>
      </c>
      <c r="M18" s="1305">
        <f t="shared" si="3"/>
        <v>0</v>
      </c>
      <c r="N18" s="1306"/>
    </row>
    <row r="19" spans="2:15" hidden="1">
      <c r="I19" s="484"/>
    </row>
    <row r="20" spans="2:15" hidden="1">
      <c r="I20" s="484"/>
    </row>
    <row r="21" spans="2:15" hidden="1"/>
    <row r="22" spans="2:15" ht="23.1" hidden="1" customHeight="1">
      <c r="B22" s="477" t="s">
        <v>223</v>
      </c>
      <c r="C22" s="476" t="s">
        <v>224</v>
      </c>
      <c r="D22" s="477" t="s">
        <v>225</v>
      </c>
      <c r="E22" s="477">
        <v>601014</v>
      </c>
      <c r="F22" s="478" t="s">
        <v>226</v>
      </c>
      <c r="G22" s="477" t="str">
        <f>VLOOKUP(D22,[1]전체!$A$5:$H$140,6,0)</f>
        <v>한우</v>
      </c>
      <c r="H22" s="479"/>
      <c r="I22" s="480"/>
      <c r="J22" s="485"/>
      <c r="K22" s="481"/>
      <c r="L22" s="482"/>
      <c r="M22" s="486"/>
      <c r="N22" s="487"/>
      <c r="O22" s="45" t="s">
        <v>227</v>
      </c>
    </row>
    <row r="23" spans="2:15" ht="23.1" hidden="1" customHeight="1">
      <c r="B23" s="472" t="s">
        <v>220</v>
      </c>
      <c r="C23" s="488" t="s">
        <v>228</v>
      </c>
      <c r="D23" s="473" t="s">
        <v>221</v>
      </c>
      <c r="E23" s="489" t="s">
        <v>229</v>
      </c>
      <c r="F23" s="478" t="s">
        <v>100</v>
      </c>
      <c r="G23" s="473" t="str">
        <f>VLOOKUP(D23,[1]전체!$A$5:$H$140,6,0)</f>
        <v>한우</v>
      </c>
      <c r="H23" s="474"/>
      <c r="I23" s="475"/>
      <c r="J23" s="490"/>
      <c r="K23" s="491"/>
      <c r="L23" s="492"/>
      <c r="M23" s="493"/>
      <c r="N23" s="494"/>
      <c r="O23" s="45" t="s">
        <v>230</v>
      </c>
    </row>
    <row r="24" spans="2:15" ht="23.1" hidden="1" customHeight="1" thickBot="1">
      <c r="B24" s="477" t="s">
        <v>222</v>
      </c>
      <c r="C24" s="476" t="s">
        <v>231</v>
      </c>
      <c r="D24" s="477" t="s">
        <v>232</v>
      </c>
      <c r="E24" s="477">
        <v>500520</v>
      </c>
      <c r="F24" s="478" t="s">
        <v>233</v>
      </c>
      <c r="G24" s="477" t="str">
        <f>VLOOKUP(D24,[1]전체!$A$5:$H$140,6,0)</f>
        <v>한우</v>
      </c>
      <c r="H24" s="479"/>
      <c r="I24" s="480"/>
      <c r="J24" s="485"/>
      <c r="K24" s="495"/>
      <c r="L24" s="496"/>
      <c r="M24" s="497"/>
      <c r="N24" s="498"/>
      <c r="O24" s="45" t="s">
        <v>234</v>
      </c>
    </row>
    <row r="25" spans="2:15" hidden="1">
      <c r="B25" s="499"/>
      <c r="C25" s="499"/>
      <c r="D25" s="500"/>
      <c r="E25" s="500"/>
      <c r="F25" s="500"/>
      <c r="G25" s="499"/>
      <c r="H25" s="501"/>
      <c r="I25" s="502"/>
      <c r="J25" s="501"/>
      <c r="K25" s="375"/>
      <c r="L25" s="375"/>
      <c r="M25" s="375"/>
      <c r="N25" s="503"/>
    </row>
    <row r="26" spans="2:15" s="471" customFormat="1" ht="17.25">
      <c r="B26" s="504" t="s">
        <v>235</v>
      </c>
      <c r="C26" s="505"/>
      <c r="D26" s="505"/>
      <c r="E26" s="505"/>
      <c r="F26" s="505"/>
      <c r="G26" s="505"/>
      <c r="H26" s="505"/>
      <c r="I26" s="505"/>
      <c r="J26" s="505"/>
      <c r="K26" s="506"/>
      <c r="L26" s="507"/>
      <c r="M26" s="507"/>
      <c r="N26" s="508"/>
    </row>
    <row r="27" spans="2:15" s="471" customFormat="1" ht="17.25">
      <c r="B27" s="509" t="s">
        <v>236</v>
      </c>
      <c r="C27" s="510"/>
      <c r="D27" s="510"/>
      <c r="E27" s="511"/>
      <c r="F27" s="511"/>
      <c r="G27" s="511"/>
      <c r="H27" s="512"/>
      <c r="I27" s="512"/>
      <c r="J27" s="512"/>
      <c r="K27" s="513"/>
      <c r="L27" s="507"/>
      <c r="M27" s="507"/>
      <c r="N27" s="508"/>
    </row>
    <row r="28" spans="2:15" ht="17.25">
      <c r="B28" s="326" t="s">
        <v>237</v>
      </c>
      <c r="C28" s="336"/>
      <c r="D28" s="336"/>
      <c r="E28" s="336"/>
      <c r="F28" s="336"/>
      <c r="G28" s="336"/>
      <c r="H28" s="336"/>
      <c r="I28" s="336"/>
      <c r="J28" s="336"/>
      <c r="K28" s="104"/>
      <c r="L28" s="375"/>
      <c r="M28" s="375"/>
      <c r="N28" s="503"/>
    </row>
    <row r="29" spans="2:15" ht="17.25" customHeight="1">
      <c r="B29" s="1789" t="s">
        <v>238</v>
      </c>
      <c r="C29" s="1789"/>
      <c r="D29" s="1789"/>
      <c r="E29" s="1789"/>
      <c r="F29" s="1789"/>
      <c r="G29" s="1789"/>
      <c r="H29" s="1789"/>
      <c r="I29" s="1789"/>
      <c r="J29" s="1789"/>
      <c r="K29" s="1789"/>
      <c r="L29" s="375"/>
      <c r="M29" s="375"/>
      <c r="N29" s="503"/>
    </row>
    <row r="30" spans="2:15" ht="24.75" customHeight="1">
      <c r="B30" s="1789"/>
      <c r="C30" s="1789"/>
      <c r="D30" s="1789"/>
      <c r="E30" s="1789"/>
      <c r="F30" s="1789"/>
      <c r="G30" s="1789"/>
      <c r="H30" s="1789"/>
      <c r="I30" s="1789"/>
      <c r="J30" s="1789"/>
      <c r="K30" s="1789"/>
      <c r="L30" s="375"/>
      <c r="M30" s="375"/>
      <c r="N30" s="503"/>
    </row>
    <row r="31" spans="2:15" ht="17.25">
      <c r="B31" s="326"/>
      <c r="C31" s="102"/>
      <c r="K31" s="48"/>
      <c r="L31" s="375"/>
      <c r="M31" s="375"/>
      <c r="N31" s="503"/>
    </row>
    <row r="32" spans="2:15">
      <c r="B32" s="499"/>
      <c r="C32" s="499"/>
      <c r="D32" s="500"/>
      <c r="E32" s="500"/>
      <c r="F32" s="500"/>
      <c r="G32" s="499"/>
      <c r="H32" s="501"/>
      <c r="I32" s="502"/>
      <c r="J32" s="501"/>
      <c r="K32" s="375"/>
      <c r="L32" s="375"/>
      <c r="M32" s="375"/>
      <c r="N32" s="503"/>
    </row>
  </sheetData>
  <mergeCells count="11">
    <mergeCell ref="B29:K30"/>
    <mergeCell ref="B4:B5"/>
    <mergeCell ref="C4:F4"/>
    <mergeCell ref="G4:G5"/>
    <mergeCell ref="H4:H5"/>
    <mergeCell ref="I4:I5"/>
    <mergeCell ref="B2:N2"/>
    <mergeCell ref="J4:J5"/>
    <mergeCell ref="K4:M4"/>
    <mergeCell ref="N4:N5"/>
    <mergeCell ref="C6:D6"/>
  </mergeCells>
  <phoneticPr fontId="1" type="noConversion"/>
  <pageMargins left="0.85" right="0.19" top="0.55118110236220474" bottom="0.41" header="0.31496062992125984" footer="0.31496062992125984"/>
  <pageSetup paperSize="9"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workbookViewId="0">
      <selection activeCell="W15" sqref="W15"/>
    </sheetView>
  </sheetViews>
  <sheetFormatPr defaultRowHeight="16.5"/>
  <cols>
    <col min="1" max="1" width="1.375" style="45" customWidth="1"/>
    <col min="2" max="2" width="7.375" style="45" customWidth="1"/>
    <col min="3" max="3" width="18" style="45" customWidth="1"/>
    <col min="4" max="4" width="16" style="45" customWidth="1"/>
    <col min="5" max="5" width="12.75" style="45" customWidth="1"/>
    <col min="6" max="6" width="15.125" style="45" customWidth="1"/>
    <col min="7" max="11" width="9" style="45"/>
    <col min="12" max="14" width="0" style="45" hidden="1" customWidth="1"/>
    <col min="15" max="16" width="9" style="45"/>
    <col min="17" max="17" width="6.625" style="45" customWidth="1"/>
    <col min="18" max="16384" width="9" style="45"/>
  </cols>
  <sheetData>
    <row r="1" spans="2:17" ht="31.5">
      <c r="B1" s="45" t="s">
        <v>666</v>
      </c>
      <c r="C1" s="1723" t="s">
        <v>668</v>
      </c>
      <c r="D1" s="1723"/>
      <c r="E1" s="1723"/>
      <c r="F1" s="1723"/>
      <c r="G1" s="1723"/>
      <c r="H1" s="1723"/>
      <c r="I1" s="1723"/>
      <c r="J1" s="1723"/>
      <c r="K1" s="1723"/>
      <c r="L1" s="1723"/>
      <c r="M1" s="1723"/>
      <c r="N1" s="1723"/>
      <c r="O1" s="1109"/>
    </row>
    <row r="2" spans="2:17" ht="17.25" thickBot="1">
      <c r="K2" s="48"/>
      <c r="L2" s="48"/>
      <c r="M2" s="48"/>
    </row>
    <row r="3" spans="2:17" ht="23.25" customHeight="1">
      <c r="B3" s="1797" t="s">
        <v>23</v>
      </c>
      <c r="C3" s="1395" t="s">
        <v>24</v>
      </c>
      <c r="D3" s="1395"/>
      <c r="E3" s="1395"/>
      <c r="F3" s="1395"/>
      <c r="G3" s="1395" t="s">
        <v>26</v>
      </c>
      <c r="H3" s="1398" t="s">
        <v>215</v>
      </c>
      <c r="I3" s="1398" t="s">
        <v>218</v>
      </c>
      <c r="J3" s="1451" t="s">
        <v>243</v>
      </c>
      <c r="K3" s="1801" t="s">
        <v>16</v>
      </c>
      <c r="L3" s="1801"/>
      <c r="M3" s="1801"/>
      <c r="N3" s="1801"/>
      <c r="O3" s="1801"/>
      <c r="P3" s="1801"/>
      <c r="Q3" s="1795" t="s">
        <v>242</v>
      </c>
    </row>
    <row r="4" spans="2:17" ht="33" customHeight="1" thickBot="1">
      <c r="B4" s="1798"/>
      <c r="C4" s="1111" t="s">
        <v>30</v>
      </c>
      <c r="D4" s="1111" t="s">
        <v>161</v>
      </c>
      <c r="E4" s="526" t="s">
        <v>241</v>
      </c>
      <c r="F4" s="1111" t="s">
        <v>34</v>
      </c>
      <c r="G4" s="1799"/>
      <c r="H4" s="1399"/>
      <c r="I4" s="1399"/>
      <c r="J4" s="1800"/>
      <c r="K4" s="1332" t="s">
        <v>321</v>
      </c>
      <c r="L4" s="1309" t="s">
        <v>618</v>
      </c>
      <c r="M4" s="1309" t="s">
        <v>619</v>
      </c>
      <c r="N4" s="1310" t="s">
        <v>620</v>
      </c>
      <c r="O4" s="1310" t="s">
        <v>616</v>
      </c>
      <c r="P4" s="1310" t="s">
        <v>617</v>
      </c>
      <c r="Q4" s="1796"/>
    </row>
    <row r="5" spans="2:17" s="102" customFormat="1" ht="31.5" customHeight="1" thickTop="1">
      <c r="B5" s="525" t="s">
        <v>35</v>
      </c>
      <c r="C5" s="524"/>
      <c r="D5" s="523"/>
      <c r="E5" s="522"/>
      <c r="F5" s="522"/>
      <c r="G5" s="521"/>
      <c r="H5" s="520"/>
      <c r="I5" s="519">
        <f>SUM(I6:I16)</f>
        <v>5</v>
      </c>
      <c r="J5" s="1130">
        <f>SUM(J6:J16)</f>
        <v>100</v>
      </c>
      <c r="K5" s="1132">
        <f t="shared" ref="K5:P5" si="0">SUM(K7:K16)</f>
        <v>0</v>
      </c>
      <c r="L5" s="1133">
        <f t="shared" si="0"/>
        <v>0</v>
      </c>
      <c r="M5" s="1133">
        <f t="shared" si="0"/>
        <v>0</v>
      </c>
      <c r="N5" s="1133">
        <f t="shared" si="0"/>
        <v>0</v>
      </c>
      <c r="O5" s="1133">
        <f t="shared" si="0"/>
        <v>0</v>
      </c>
      <c r="P5" s="1133">
        <f t="shared" si="0"/>
        <v>0</v>
      </c>
      <c r="Q5" s="515"/>
    </row>
    <row r="6" spans="2:17" s="102" customFormat="1" ht="31.5" customHeight="1">
      <c r="B6" s="1123" t="s">
        <v>563</v>
      </c>
      <c r="C6" s="1124" t="s">
        <v>564</v>
      </c>
      <c r="D6" s="1125" t="s">
        <v>565</v>
      </c>
      <c r="E6" s="1126" t="s">
        <v>566</v>
      </c>
      <c r="F6" s="1127" t="s">
        <v>567</v>
      </c>
      <c r="G6" s="917" t="s">
        <v>568</v>
      </c>
      <c r="H6" s="832">
        <v>100</v>
      </c>
      <c r="I6" s="1128">
        <v>5</v>
      </c>
      <c r="J6" s="1127">
        <v>100</v>
      </c>
      <c r="K6" s="1131">
        <f>J6*60</f>
        <v>6000</v>
      </c>
      <c r="L6" s="1131">
        <f t="shared" ref="L6:L16" si="1">K6*0.3</f>
        <v>1800</v>
      </c>
      <c r="M6" s="1131">
        <f t="shared" ref="M6:M16" si="2">K6*0.18</f>
        <v>1080</v>
      </c>
      <c r="N6" s="1131">
        <f t="shared" ref="N6:N16" si="3">K6*0.42</f>
        <v>2520</v>
      </c>
      <c r="O6" s="1131">
        <f>SUM(L6:N6)</f>
        <v>5400</v>
      </c>
      <c r="P6" s="1131">
        <f t="shared" ref="P6:P16" si="4">K6*0.1</f>
        <v>600</v>
      </c>
      <c r="Q6" s="1129"/>
    </row>
    <row r="7" spans="2:17" s="102" customFormat="1" ht="31.5" customHeight="1">
      <c r="B7" s="1311"/>
      <c r="C7" s="1312"/>
      <c r="D7" s="518"/>
      <c r="E7" s="516"/>
      <c r="F7" s="516"/>
      <c r="G7" s="334"/>
      <c r="H7" s="334"/>
      <c r="I7" s="517"/>
      <c r="J7" s="516"/>
      <c r="K7" s="1301">
        <f t="shared" ref="K7:K16" si="5">J7*60</f>
        <v>0</v>
      </c>
      <c r="L7" s="1301">
        <f t="shared" si="1"/>
        <v>0</v>
      </c>
      <c r="M7" s="1301">
        <f t="shared" si="2"/>
        <v>0</v>
      </c>
      <c r="N7" s="1301">
        <f t="shared" si="3"/>
        <v>0</v>
      </c>
      <c r="O7" s="1301">
        <f t="shared" ref="O7:O16" si="6">SUM(L7:N7)</f>
        <v>0</v>
      </c>
      <c r="P7" s="1301">
        <f t="shared" si="4"/>
        <v>0</v>
      </c>
      <c r="Q7" s="1313"/>
    </row>
    <row r="8" spans="2:17" s="102" customFormat="1" ht="31.5" customHeight="1">
      <c r="B8" s="1311"/>
      <c r="C8" s="333"/>
      <c r="D8" s="518"/>
      <c r="E8" s="516"/>
      <c r="F8" s="516"/>
      <c r="G8" s="334"/>
      <c r="H8" s="334"/>
      <c r="I8" s="517"/>
      <c r="J8" s="516"/>
      <c r="K8" s="1301">
        <f t="shared" si="5"/>
        <v>0</v>
      </c>
      <c r="L8" s="1301">
        <f t="shared" si="1"/>
        <v>0</v>
      </c>
      <c r="M8" s="1301">
        <f t="shared" si="2"/>
        <v>0</v>
      </c>
      <c r="N8" s="1301">
        <f t="shared" si="3"/>
        <v>0</v>
      </c>
      <c r="O8" s="1301">
        <f t="shared" si="6"/>
        <v>0</v>
      </c>
      <c r="P8" s="1301">
        <f t="shared" si="4"/>
        <v>0</v>
      </c>
      <c r="Q8" s="1313"/>
    </row>
    <row r="9" spans="2:17" s="102" customFormat="1" ht="31.5" customHeight="1">
      <c r="B9" s="1311"/>
      <c r="C9" s="333"/>
      <c r="D9" s="518"/>
      <c r="E9" s="516"/>
      <c r="F9" s="516"/>
      <c r="G9" s="334"/>
      <c r="H9" s="334"/>
      <c r="I9" s="517"/>
      <c r="J9" s="516"/>
      <c r="K9" s="1301">
        <f t="shared" si="5"/>
        <v>0</v>
      </c>
      <c r="L9" s="1301">
        <f t="shared" si="1"/>
        <v>0</v>
      </c>
      <c r="M9" s="1301">
        <f t="shared" si="2"/>
        <v>0</v>
      </c>
      <c r="N9" s="1301">
        <f t="shared" si="3"/>
        <v>0</v>
      </c>
      <c r="O9" s="1301">
        <f t="shared" si="6"/>
        <v>0</v>
      </c>
      <c r="P9" s="1301">
        <f t="shared" si="4"/>
        <v>0</v>
      </c>
      <c r="Q9" s="1313"/>
    </row>
    <row r="10" spans="2:17" s="102" customFormat="1" ht="31.5" customHeight="1">
      <c r="B10" s="1314"/>
      <c r="C10" s="1315"/>
      <c r="D10" s="518"/>
      <c r="E10" s="1316"/>
      <c r="F10" s="516"/>
      <c r="G10" s="1317"/>
      <c r="H10" s="1317"/>
      <c r="I10" s="517"/>
      <c r="J10" s="516"/>
      <c r="K10" s="1301">
        <f t="shared" si="5"/>
        <v>0</v>
      </c>
      <c r="L10" s="1301">
        <f t="shared" si="1"/>
        <v>0</v>
      </c>
      <c r="M10" s="1301">
        <f t="shared" si="2"/>
        <v>0</v>
      </c>
      <c r="N10" s="1301">
        <f t="shared" si="3"/>
        <v>0</v>
      </c>
      <c r="O10" s="1301">
        <f t="shared" si="6"/>
        <v>0</v>
      </c>
      <c r="P10" s="1301">
        <f t="shared" si="4"/>
        <v>0</v>
      </c>
      <c r="Q10" s="1318"/>
    </row>
    <row r="11" spans="2:17" s="102" customFormat="1" ht="31.5" customHeight="1">
      <c r="B11" s="1319"/>
      <c r="C11" s="1315"/>
      <c r="D11" s="518"/>
      <c r="E11" s="516"/>
      <c r="F11" s="516"/>
      <c r="G11" s="1317"/>
      <c r="H11" s="1317"/>
      <c r="I11" s="517"/>
      <c r="J11" s="516"/>
      <c r="K11" s="1301">
        <f t="shared" si="5"/>
        <v>0</v>
      </c>
      <c r="L11" s="1301">
        <f t="shared" si="1"/>
        <v>0</v>
      </c>
      <c r="M11" s="1301">
        <f t="shared" si="2"/>
        <v>0</v>
      </c>
      <c r="N11" s="1301">
        <f t="shared" si="3"/>
        <v>0</v>
      </c>
      <c r="O11" s="1301">
        <f t="shared" si="6"/>
        <v>0</v>
      </c>
      <c r="P11" s="1301">
        <f t="shared" si="4"/>
        <v>0</v>
      </c>
      <c r="Q11" s="1313"/>
    </row>
    <row r="12" spans="2:17" s="102" customFormat="1" ht="31.5" customHeight="1">
      <c r="B12" s="1319"/>
      <c r="C12" s="1315"/>
      <c r="D12" s="518"/>
      <c r="E12" s="516"/>
      <c r="F12" s="516"/>
      <c r="G12" s="1317"/>
      <c r="H12" s="1317"/>
      <c r="I12" s="517"/>
      <c r="J12" s="516"/>
      <c r="K12" s="1301">
        <f t="shared" si="5"/>
        <v>0</v>
      </c>
      <c r="L12" s="1301">
        <f t="shared" si="1"/>
        <v>0</v>
      </c>
      <c r="M12" s="1301">
        <f t="shared" si="2"/>
        <v>0</v>
      </c>
      <c r="N12" s="1301">
        <f t="shared" si="3"/>
        <v>0</v>
      </c>
      <c r="O12" s="1301">
        <f t="shared" si="6"/>
        <v>0</v>
      </c>
      <c r="P12" s="1301">
        <f t="shared" si="4"/>
        <v>0</v>
      </c>
      <c r="Q12" s="1313"/>
    </row>
    <row r="13" spans="2:17" s="102" customFormat="1" ht="31.5" customHeight="1">
      <c r="B13" s="1311"/>
      <c r="C13" s="1312"/>
      <c r="D13" s="518"/>
      <c r="E13" s="516"/>
      <c r="F13" s="516"/>
      <c r="G13" s="1320"/>
      <c r="H13" s="1320"/>
      <c r="I13" s="517"/>
      <c r="J13" s="516"/>
      <c r="K13" s="1301">
        <f t="shared" si="5"/>
        <v>0</v>
      </c>
      <c r="L13" s="1301">
        <f t="shared" si="1"/>
        <v>0</v>
      </c>
      <c r="M13" s="1301">
        <f t="shared" si="2"/>
        <v>0</v>
      </c>
      <c r="N13" s="1301">
        <f t="shared" si="3"/>
        <v>0</v>
      </c>
      <c r="O13" s="1301">
        <f t="shared" si="6"/>
        <v>0</v>
      </c>
      <c r="P13" s="1301">
        <f t="shared" si="4"/>
        <v>0</v>
      </c>
      <c r="Q13" s="1321"/>
    </row>
    <row r="14" spans="2:17" s="102" customFormat="1" ht="31.5" customHeight="1">
      <c r="B14" s="1322"/>
      <c r="C14" s="1323"/>
      <c r="D14" s="518"/>
      <c r="E14" s="516"/>
      <c r="F14" s="516"/>
      <c r="G14" s="1320"/>
      <c r="H14" s="1320"/>
      <c r="I14" s="517"/>
      <c r="J14" s="516"/>
      <c r="K14" s="1301">
        <f t="shared" si="5"/>
        <v>0</v>
      </c>
      <c r="L14" s="1301">
        <f t="shared" si="1"/>
        <v>0</v>
      </c>
      <c r="M14" s="1301">
        <f t="shared" si="2"/>
        <v>0</v>
      </c>
      <c r="N14" s="1301">
        <f t="shared" si="3"/>
        <v>0</v>
      </c>
      <c r="O14" s="1301">
        <f t="shared" si="6"/>
        <v>0</v>
      </c>
      <c r="P14" s="1301">
        <f t="shared" si="4"/>
        <v>0</v>
      </c>
      <c r="Q14" s="1324"/>
    </row>
    <row r="15" spans="2:17" s="102" customFormat="1" ht="31.5" customHeight="1">
      <c r="B15" s="1322"/>
      <c r="C15" s="1323"/>
      <c r="D15" s="518"/>
      <c r="E15" s="516"/>
      <c r="F15" s="516"/>
      <c r="G15" s="1320"/>
      <c r="H15" s="1320"/>
      <c r="I15" s="517"/>
      <c r="J15" s="516"/>
      <c r="K15" s="1301">
        <f t="shared" si="5"/>
        <v>0</v>
      </c>
      <c r="L15" s="1301">
        <f t="shared" si="1"/>
        <v>0</v>
      </c>
      <c r="M15" s="1301">
        <f t="shared" si="2"/>
        <v>0</v>
      </c>
      <c r="N15" s="1301">
        <f t="shared" si="3"/>
        <v>0</v>
      </c>
      <c r="O15" s="1301">
        <f t="shared" si="6"/>
        <v>0</v>
      </c>
      <c r="P15" s="1301">
        <f t="shared" si="4"/>
        <v>0</v>
      </c>
      <c r="Q15" s="1324"/>
    </row>
    <row r="16" spans="2:17" s="102" customFormat="1" ht="31.5" customHeight="1" thickBot="1">
      <c r="B16" s="1325"/>
      <c r="C16" s="1326"/>
      <c r="D16" s="1327"/>
      <c r="E16" s="1328"/>
      <c r="F16" s="1328"/>
      <c r="G16" s="1329"/>
      <c r="H16" s="1329"/>
      <c r="I16" s="1330"/>
      <c r="J16" s="1328"/>
      <c r="K16" s="1305">
        <f t="shared" si="5"/>
        <v>0</v>
      </c>
      <c r="L16" s="1305">
        <f t="shared" si="1"/>
        <v>0</v>
      </c>
      <c r="M16" s="1305">
        <f t="shared" si="2"/>
        <v>0</v>
      </c>
      <c r="N16" s="1305">
        <f t="shared" si="3"/>
        <v>0</v>
      </c>
      <c r="O16" s="1305">
        <f t="shared" si="6"/>
        <v>0</v>
      </c>
      <c r="P16" s="1305">
        <f t="shared" si="4"/>
        <v>0</v>
      </c>
      <c r="Q16" s="1331"/>
    </row>
    <row r="17" spans="2:17" ht="24.95" customHeight="1">
      <c r="B17" s="376" t="s">
        <v>240</v>
      </c>
      <c r="C17" s="336"/>
      <c r="D17" s="336"/>
      <c r="E17" s="336"/>
      <c r="F17" s="336"/>
      <c r="G17" s="336"/>
      <c r="H17" s="336"/>
      <c r="I17" s="336"/>
      <c r="J17" s="336"/>
      <c r="K17" s="104"/>
      <c r="L17" s="104"/>
      <c r="M17" s="104"/>
      <c r="N17" s="104"/>
      <c r="O17" s="104"/>
      <c r="P17" s="104"/>
      <c r="Q17" s="336"/>
    </row>
    <row r="18" spans="2:17" ht="24.95" customHeight="1">
      <c r="B18" s="514" t="s">
        <v>239</v>
      </c>
      <c r="C18" s="336"/>
      <c r="D18" s="336"/>
      <c r="E18" s="336"/>
      <c r="F18" s="336"/>
      <c r="G18" s="336"/>
      <c r="H18" s="336"/>
      <c r="I18" s="336"/>
      <c r="J18" s="336"/>
      <c r="K18" s="104"/>
      <c r="L18" s="104"/>
      <c r="M18" s="104"/>
      <c r="Q18" s="336"/>
    </row>
  </sheetData>
  <mergeCells count="9">
    <mergeCell ref="Q3:Q4"/>
    <mergeCell ref="C1:N1"/>
    <mergeCell ref="B3:B4"/>
    <mergeCell ref="C3:F3"/>
    <mergeCell ref="G3:G4"/>
    <mergeCell ref="H3:H4"/>
    <mergeCell ref="I3:I4"/>
    <mergeCell ref="J3:J4"/>
    <mergeCell ref="K3:P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zoomScaleSheetLayoutView="90" workbookViewId="0">
      <selection activeCell="U24" sqref="U24"/>
    </sheetView>
  </sheetViews>
  <sheetFormatPr defaultRowHeight="16.5"/>
  <cols>
    <col min="1" max="1" width="8.625" style="45" customWidth="1"/>
    <col min="2" max="2" width="6.625" style="45" customWidth="1"/>
    <col min="3" max="3" width="18.375" style="45" customWidth="1"/>
    <col min="4" max="4" width="10.875" style="45" customWidth="1"/>
    <col min="5" max="5" width="10.25" style="45" customWidth="1"/>
    <col min="6" max="6" width="15.625" style="45" customWidth="1"/>
    <col min="7" max="7" width="8.625" style="45" customWidth="1"/>
    <col min="8" max="9" width="10.625" style="45" customWidth="1"/>
    <col min="10" max="12" width="10.625" style="48" customWidth="1"/>
    <col min="13" max="13" width="5.75" style="45" customWidth="1"/>
    <col min="14" max="14" width="9" style="45"/>
    <col min="15" max="15" width="12" style="45" hidden="1" customWidth="1"/>
    <col min="16" max="255" width="9" style="45"/>
    <col min="256" max="256" width="8.625" style="45" customWidth="1"/>
    <col min="257" max="257" width="6.625" style="45" customWidth="1"/>
    <col min="258" max="258" width="18.375" style="45" customWidth="1"/>
    <col min="259" max="259" width="10.875" style="45" customWidth="1"/>
    <col min="260" max="260" width="10.25" style="45" customWidth="1"/>
    <col min="261" max="261" width="15.625" style="45" customWidth="1"/>
    <col min="262" max="262" width="8.625" style="45" customWidth="1"/>
    <col min="263" max="268" width="10.625" style="45" customWidth="1"/>
    <col min="269" max="269" width="5.75" style="45" customWidth="1"/>
    <col min="270" max="270" width="9" style="45"/>
    <col min="271" max="271" width="0" style="45" hidden="1" customWidth="1"/>
    <col min="272" max="511" width="9" style="45"/>
    <col min="512" max="512" width="8.625" style="45" customWidth="1"/>
    <col min="513" max="513" width="6.625" style="45" customWidth="1"/>
    <col min="514" max="514" width="18.375" style="45" customWidth="1"/>
    <col min="515" max="515" width="10.875" style="45" customWidth="1"/>
    <col min="516" max="516" width="10.25" style="45" customWidth="1"/>
    <col min="517" max="517" width="15.625" style="45" customWidth="1"/>
    <col min="518" max="518" width="8.625" style="45" customWidth="1"/>
    <col min="519" max="524" width="10.625" style="45" customWidth="1"/>
    <col min="525" max="525" width="5.75" style="45" customWidth="1"/>
    <col min="526" max="526" width="9" style="45"/>
    <col min="527" max="527" width="0" style="45" hidden="1" customWidth="1"/>
    <col min="528" max="767" width="9" style="45"/>
    <col min="768" max="768" width="8.625" style="45" customWidth="1"/>
    <col min="769" max="769" width="6.625" style="45" customWidth="1"/>
    <col min="770" max="770" width="18.375" style="45" customWidth="1"/>
    <col min="771" max="771" width="10.875" style="45" customWidth="1"/>
    <col min="772" max="772" width="10.25" style="45" customWidth="1"/>
    <col min="773" max="773" width="15.625" style="45" customWidth="1"/>
    <col min="774" max="774" width="8.625" style="45" customWidth="1"/>
    <col min="775" max="780" width="10.625" style="45" customWidth="1"/>
    <col min="781" max="781" width="5.75" style="45" customWidth="1"/>
    <col min="782" max="782" width="9" style="45"/>
    <col min="783" max="783" width="0" style="45" hidden="1" customWidth="1"/>
    <col min="784" max="1023" width="9" style="45"/>
    <col min="1024" max="1024" width="8.625" style="45" customWidth="1"/>
    <col min="1025" max="1025" width="6.625" style="45" customWidth="1"/>
    <col min="1026" max="1026" width="18.375" style="45" customWidth="1"/>
    <col min="1027" max="1027" width="10.875" style="45" customWidth="1"/>
    <col min="1028" max="1028" width="10.25" style="45" customWidth="1"/>
    <col min="1029" max="1029" width="15.625" style="45" customWidth="1"/>
    <col min="1030" max="1030" width="8.625" style="45" customWidth="1"/>
    <col min="1031" max="1036" width="10.625" style="45" customWidth="1"/>
    <col min="1037" max="1037" width="5.75" style="45" customWidth="1"/>
    <col min="1038" max="1038" width="9" style="45"/>
    <col min="1039" max="1039" width="0" style="45" hidden="1" customWidth="1"/>
    <col min="1040" max="1279" width="9" style="45"/>
    <col min="1280" max="1280" width="8.625" style="45" customWidth="1"/>
    <col min="1281" max="1281" width="6.625" style="45" customWidth="1"/>
    <col min="1282" max="1282" width="18.375" style="45" customWidth="1"/>
    <col min="1283" max="1283" width="10.875" style="45" customWidth="1"/>
    <col min="1284" max="1284" width="10.25" style="45" customWidth="1"/>
    <col min="1285" max="1285" width="15.625" style="45" customWidth="1"/>
    <col min="1286" max="1286" width="8.625" style="45" customWidth="1"/>
    <col min="1287" max="1292" width="10.625" style="45" customWidth="1"/>
    <col min="1293" max="1293" width="5.75" style="45" customWidth="1"/>
    <col min="1294" max="1294" width="9" style="45"/>
    <col min="1295" max="1295" width="0" style="45" hidden="1" customWidth="1"/>
    <col min="1296" max="1535" width="9" style="45"/>
    <col min="1536" max="1536" width="8.625" style="45" customWidth="1"/>
    <col min="1537" max="1537" width="6.625" style="45" customWidth="1"/>
    <col min="1538" max="1538" width="18.375" style="45" customWidth="1"/>
    <col min="1539" max="1539" width="10.875" style="45" customWidth="1"/>
    <col min="1540" max="1540" width="10.25" style="45" customWidth="1"/>
    <col min="1541" max="1541" width="15.625" style="45" customWidth="1"/>
    <col min="1542" max="1542" width="8.625" style="45" customWidth="1"/>
    <col min="1543" max="1548" width="10.625" style="45" customWidth="1"/>
    <col min="1549" max="1549" width="5.75" style="45" customWidth="1"/>
    <col min="1550" max="1550" width="9" style="45"/>
    <col min="1551" max="1551" width="0" style="45" hidden="1" customWidth="1"/>
    <col min="1552" max="1791" width="9" style="45"/>
    <col min="1792" max="1792" width="8.625" style="45" customWidth="1"/>
    <col min="1793" max="1793" width="6.625" style="45" customWidth="1"/>
    <col min="1794" max="1794" width="18.375" style="45" customWidth="1"/>
    <col min="1795" max="1795" width="10.875" style="45" customWidth="1"/>
    <col min="1796" max="1796" width="10.25" style="45" customWidth="1"/>
    <col min="1797" max="1797" width="15.625" style="45" customWidth="1"/>
    <col min="1798" max="1798" width="8.625" style="45" customWidth="1"/>
    <col min="1799" max="1804" width="10.625" style="45" customWidth="1"/>
    <col min="1805" max="1805" width="5.75" style="45" customWidth="1"/>
    <col min="1806" max="1806" width="9" style="45"/>
    <col min="1807" max="1807" width="0" style="45" hidden="1" customWidth="1"/>
    <col min="1808" max="2047" width="9" style="45"/>
    <col min="2048" max="2048" width="8.625" style="45" customWidth="1"/>
    <col min="2049" max="2049" width="6.625" style="45" customWidth="1"/>
    <col min="2050" max="2050" width="18.375" style="45" customWidth="1"/>
    <col min="2051" max="2051" width="10.875" style="45" customWidth="1"/>
    <col min="2052" max="2052" width="10.25" style="45" customWidth="1"/>
    <col min="2053" max="2053" width="15.625" style="45" customWidth="1"/>
    <col min="2054" max="2054" width="8.625" style="45" customWidth="1"/>
    <col min="2055" max="2060" width="10.625" style="45" customWidth="1"/>
    <col min="2061" max="2061" width="5.75" style="45" customWidth="1"/>
    <col min="2062" max="2062" width="9" style="45"/>
    <col min="2063" max="2063" width="0" style="45" hidden="1" customWidth="1"/>
    <col min="2064" max="2303" width="9" style="45"/>
    <col min="2304" max="2304" width="8.625" style="45" customWidth="1"/>
    <col min="2305" max="2305" width="6.625" style="45" customWidth="1"/>
    <col min="2306" max="2306" width="18.375" style="45" customWidth="1"/>
    <col min="2307" max="2307" width="10.875" style="45" customWidth="1"/>
    <col min="2308" max="2308" width="10.25" style="45" customWidth="1"/>
    <col min="2309" max="2309" width="15.625" style="45" customWidth="1"/>
    <col min="2310" max="2310" width="8.625" style="45" customWidth="1"/>
    <col min="2311" max="2316" width="10.625" style="45" customWidth="1"/>
    <col min="2317" max="2317" width="5.75" style="45" customWidth="1"/>
    <col min="2318" max="2318" width="9" style="45"/>
    <col min="2319" max="2319" width="0" style="45" hidden="1" customWidth="1"/>
    <col min="2320" max="2559" width="9" style="45"/>
    <col min="2560" max="2560" width="8.625" style="45" customWidth="1"/>
    <col min="2561" max="2561" width="6.625" style="45" customWidth="1"/>
    <col min="2562" max="2562" width="18.375" style="45" customWidth="1"/>
    <col min="2563" max="2563" width="10.875" style="45" customWidth="1"/>
    <col min="2564" max="2564" width="10.25" style="45" customWidth="1"/>
    <col min="2565" max="2565" width="15.625" style="45" customWidth="1"/>
    <col min="2566" max="2566" width="8.625" style="45" customWidth="1"/>
    <col min="2567" max="2572" width="10.625" style="45" customWidth="1"/>
    <col min="2573" max="2573" width="5.75" style="45" customWidth="1"/>
    <col min="2574" max="2574" width="9" style="45"/>
    <col min="2575" max="2575" width="0" style="45" hidden="1" customWidth="1"/>
    <col min="2576" max="2815" width="9" style="45"/>
    <col min="2816" max="2816" width="8.625" style="45" customWidth="1"/>
    <col min="2817" max="2817" width="6.625" style="45" customWidth="1"/>
    <col min="2818" max="2818" width="18.375" style="45" customWidth="1"/>
    <col min="2819" max="2819" width="10.875" style="45" customWidth="1"/>
    <col min="2820" max="2820" width="10.25" style="45" customWidth="1"/>
    <col min="2821" max="2821" width="15.625" style="45" customWidth="1"/>
    <col min="2822" max="2822" width="8.625" style="45" customWidth="1"/>
    <col min="2823" max="2828" width="10.625" style="45" customWidth="1"/>
    <col min="2829" max="2829" width="5.75" style="45" customWidth="1"/>
    <col min="2830" max="2830" width="9" style="45"/>
    <col min="2831" max="2831" width="0" style="45" hidden="1" customWidth="1"/>
    <col min="2832" max="3071" width="9" style="45"/>
    <col min="3072" max="3072" width="8.625" style="45" customWidth="1"/>
    <col min="3073" max="3073" width="6.625" style="45" customWidth="1"/>
    <col min="3074" max="3074" width="18.375" style="45" customWidth="1"/>
    <col min="3075" max="3075" width="10.875" style="45" customWidth="1"/>
    <col min="3076" max="3076" width="10.25" style="45" customWidth="1"/>
    <col min="3077" max="3077" width="15.625" style="45" customWidth="1"/>
    <col min="3078" max="3078" width="8.625" style="45" customWidth="1"/>
    <col min="3079" max="3084" width="10.625" style="45" customWidth="1"/>
    <col min="3085" max="3085" width="5.75" style="45" customWidth="1"/>
    <col min="3086" max="3086" width="9" style="45"/>
    <col min="3087" max="3087" width="0" style="45" hidden="1" customWidth="1"/>
    <col min="3088" max="3327" width="9" style="45"/>
    <col min="3328" max="3328" width="8.625" style="45" customWidth="1"/>
    <col min="3329" max="3329" width="6.625" style="45" customWidth="1"/>
    <col min="3330" max="3330" width="18.375" style="45" customWidth="1"/>
    <col min="3331" max="3331" width="10.875" style="45" customWidth="1"/>
    <col min="3332" max="3332" width="10.25" style="45" customWidth="1"/>
    <col min="3333" max="3333" width="15.625" style="45" customWidth="1"/>
    <col min="3334" max="3334" width="8.625" style="45" customWidth="1"/>
    <col min="3335" max="3340" width="10.625" style="45" customWidth="1"/>
    <col min="3341" max="3341" width="5.75" style="45" customWidth="1"/>
    <col min="3342" max="3342" width="9" style="45"/>
    <col min="3343" max="3343" width="0" style="45" hidden="1" customWidth="1"/>
    <col min="3344" max="3583" width="9" style="45"/>
    <col min="3584" max="3584" width="8.625" style="45" customWidth="1"/>
    <col min="3585" max="3585" width="6.625" style="45" customWidth="1"/>
    <col min="3586" max="3586" width="18.375" style="45" customWidth="1"/>
    <col min="3587" max="3587" width="10.875" style="45" customWidth="1"/>
    <col min="3588" max="3588" width="10.25" style="45" customWidth="1"/>
    <col min="3589" max="3589" width="15.625" style="45" customWidth="1"/>
    <col min="3590" max="3590" width="8.625" style="45" customWidth="1"/>
    <col min="3591" max="3596" width="10.625" style="45" customWidth="1"/>
    <col min="3597" max="3597" width="5.75" style="45" customWidth="1"/>
    <col min="3598" max="3598" width="9" style="45"/>
    <col min="3599" max="3599" width="0" style="45" hidden="1" customWidth="1"/>
    <col min="3600" max="3839" width="9" style="45"/>
    <col min="3840" max="3840" width="8.625" style="45" customWidth="1"/>
    <col min="3841" max="3841" width="6.625" style="45" customWidth="1"/>
    <col min="3842" max="3842" width="18.375" style="45" customWidth="1"/>
    <col min="3843" max="3843" width="10.875" style="45" customWidth="1"/>
    <col min="3844" max="3844" width="10.25" style="45" customWidth="1"/>
    <col min="3845" max="3845" width="15.625" style="45" customWidth="1"/>
    <col min="3846" max="3846" width="8.625" style="45" customWidth="1"/>
    <col min="3847" max="3852" width="10.625" style="45" customWidth="1"/>
    <col min="3853" max="3853" width="5.75" style="45" customWidth="1"/>
    <col min="3854" max="3854" width="9" style="45"/>
    <col min="3855" max="3855" width="0" style="45" hidden="1" customWidth="1"/>
    <col min="3856" max="4095" width="9" style="45"/>
    <col min="4096" max="4096" width="8.625" style="45" customWidth="1"/>
    <col min="4097" max="4097" width="6.625" style="45" customWidth="1"/>
    <col min="4098" max="4098" width="18.375" style="45" customWidth="1"/>
    <col min="4099" max="4099" width="10.875" style="45" customWidth="1"/>
    <col min="4100" max="4100" width="10.25" style="45" customWidth="1"/>
    <col min="4101" max="4101" width="15.625" style="45" customWidth="1"/>
    <col min="4102" max="4102" width="8.625" style="45" customWidth="1"/>
    <col min="4103" max="4108" width="10.625" style="45" customWidth="1"/>
    <col min="4109" max="4109" width="5.75" style="45" customWidth="1"/>
    <col min="4110" max="4110" width="9" style="45"/>
    <col min="4111" max="4111" width="0" style="45" hidden="1" customWidth="1"/>
    <col min="4112" max="4351" width="9" style="45"/>
    <col min="4352" max="4352" width="8.625" style="45" customWidth="1"/>
    <col min="4353" max="4353" width="6.625" style="45" customWidth="1"/>
    <col min="4354" max="4354" width="18.375" style="45" customWidth="1"/>
    <col min="4355" max="4355" width="10.875" style="45" customWidth="1"/>
    <col min="4356" max="4356" width="10.25" style="45" customWidth="1"/>
    <col min="4357" max="4357" width="15.625" style="45" customWidth="1"/>
    <col min="4358" max="4358" width="8.625" style="45" customWidth="1"/>
    <col min="4359" max="4364" width="10.625" style="45" customWidth="1"/>
    <col min="4365" max="4365" width="5.75" style="45" customWidth="1"/>
    <col min="4366" max="4366" width="9" style="45"/>
    <col min="4367" max="4367" width="0" style="45" hidden="1" customWidth="1"/>
    <col min="4368" max="4607" width="9" style="45"/>
    <col min="4608" max="4608" width="8.625" style="45" customWidth="1"/>
    <col min="4609" max="4609" width="6.625" style="45" customWidth="1"/>
    <col min="4610" max="4610" width="18.375" style="45" customWidth="1"/>
    <col min="4611" max="4611" width="10.875" style="45" customWidth="1"/>
    <col min="4612" max="4612" width="10.25" style="45" customWidth="1"/>
    <col min="4613" max="4613" width="15.625" style="45" customWidth="1"/>
    <col min="4614" max="4614" width="8.625" style="45" customWidth="1"/>
    <col min="4615" max="4620" width="10.625" style="45" customWidth="1"/>
    <col min="4621" max="4621" width="5.75" style="45" customWidth="1"/>
    <col min="4622" max="4622" width="9" style="45"/>
    <col min="4623" max="4623" width="0" style="45" hidden="1" customWidth="1"/>
    <col min="4624" max="4863" width="9" style="45"/>
    <col min="4864" max="4864" width="8.625" style="45" customWidth="1"/>
    <col min="4865" max="4865" width="6.625" style="45" customWidth="1"/>
    <col min="4866" max="4866" width="18.375" style="45" customWidth="1"/>
    <col min="4867" max="4867" width="10.875" style="45" customWidth="1"/>
    <col min="4868" max="4868" width="10.25" style="45" customWidth="1"/>
    <col min="4869" max="4869" width="15.625" style="45" customWidth="1"/>
    <col min="4870" max="4870" width="8.625" style="45" customWidth="1"/>
    <col min="4871" max="4876" width="10.625" style="45" customWidth="1"/>
    <col min="4877" max="4877" width="5.75" style="45" customWidth="1"/>
    <col min="4878" max="4878" width="9" style="45"/>
    <col min="4879" max="4879" width="0" style="45" hidden="1" customWidth="1"/>
    <col min="4880" max="5119" width="9" style="45"/>
    <col min="5120" max="5120" width="8.625" style="45" customWidth="1"/>
    <col min="5121" max="5121" width="6.625" style="45" customWidth="1"/>
    <col min="5122" max="5122" width="18.375" style="45" customWidth="1"/>
    <col min="5123" max="5123" width="10.875" style="45" customWidth="1"/>
    <col min="5124" max="5124" width="10.25" style="45" customWidth="1"/>
    <col min="5125" max="5125" width="15.625" style="45" customWidth="1"/>
    <col min="5126" max="5126" width="8.625" style="45" customWidth="1"/>
    <col min="5127" max="5132" width="10.625" style="45" customWidth="1"/>
    <col min="5133" max="5133" width="5.75" style="45" customWidth="1"/>
    <col min="5134" max="5134" width="9" style="45"/>
    <col min="5135" max="5135" width="0" style="45" hidden="1" customWidth="1"/>
    <col min="5136" max="5375" width="9" style="45"/>
    <col min="5376" max="5376" width="8.625" style="45" customWidth="1"/>
    <col min="5377" max="5377" width="6.625" style="45" customWidth="1"/>
    <col min="5378" max="5378" width="18.375" style="45" customWidth="1"/>
    <col min="5379" max="5379" width="10.875" style="45" customWidth="1"/>
    <col min="5380" max="5380" width="10.25" style="45" customWidth="1"/>
    <col min="5381" max="5381" width="15.625" style="45" customWidth="1"/>
    <col min="5382" max="5382" width="8.625" style="45" customWidth="1"/>
    <col min="5383" max="5388" width="10.625" style="45" customWidth="1"/>
    <col min="5389" max="5389" width="5.75" style="45" customWidth="1"/>
    <col min="5390" max="5390" width="9" style="45"/>
    <col min="5391" max="5391" width="0" style="45" hidden="1" customWidth="1"/>
    <col min="5392" max="5631" width="9" style="45"/>
    <col min="5632" max="5632" width="8.625" style="45" customWidth="1"/>
    <col min="5633" max="5633" width="6.625" style="45" customWidth="1"/>
    <col min="5634" max="5634" width="18.375" style="45" customWidth="1"/>
    <col min="5635" max="5635" width="10.875" style="45" customWidth="1"/>
    <col min="5636" max="5636" width="10.25" style="45" customWidth="1"/>
    <col min="5637" max="5637" width="15.625" style="45" customWidth="1"/>
    <col min="5638" max="5638" width="8.625" style="45" customWidth="1"/>
    <col min="5639" max="5644" width="10.625" style="45" customWidth="1"/>
    <col min="5645" max="5645" width="5.75" style="45" customWidth="1"/>
    <col min="5646" max="5646" width="9" style="45"/>
    <col min="5647" max="5647" width="0" style="45" hidden="1" customWidth="1"/>
    <col min="5648" max="5887" width="9" style="45"/>
    <col min="5888" max="5888" width="8.625" style="45" customWidth="1"/>
    <col min="5889" max="5889" width="6.625" style="45" customWidth="1"/>
    <col min="5890" max="5890" width="18.375" style="45" customWidth="1"/>
    <col min="5891" max="5891" width="10.875" style="45" customWidth="1"/>
    <col min="5892" max="5892" width="10.25" style="45" customWidth="1"/>
    <col min="5893" max="5893" width="15.625" style="45" customWidth="1"/>
    <col min="5894" max="5894" width="8.625" style="45" customWidth="1"/>
    <col min="5895" max="5900" width="10.625" style="45" customWidth="1"/>
    <col min="5901" max="5901" width="5.75" style="45" customWidth="1"/>
    <col min="5902" max="5902" width="9" style="45"/>
    <col min="5903" max="5903" width="0" style="45" hidden="1" customWidth="1"/>
    <col min="5904" max="6143" width="9" style="45"/>
    <col min="6144" max="6144" width="8.625" style="45" customWidth="1"/>
    <col min="6145" max="6145" width="6.625" style="45" customWidth="1"/>
    <col min="6146" max="6146" width="18.375" style="45" customWidth="1"/>
    <col min="6147" max="6147" width="10.875" style="45" customWidth="1"/>
    <col min="6148" max="6148" width="10.25" style="45" customWidth="1"/>
    <col min="6149" max="6149" width="15.625" style="45" customWidth="1"/>
    <col min="6150" max="6150" width="8.625" style="45" customWidth="1"/>
    <col min="6151" max="6156" width="10.625" style="45" customWidth="1"/>
    <col min="6157" max="6157" width="5.75" style="45" customWidth="1"/>
    <col min="6158" max="6158" width="9" style="45"/>
    <col min="6159" max="6159" width="0" style="45" hidden="1" customWidth="1"/>
    <col min="6160" max="6399" width="9" style="45"/>
    <col min="6400" max="6400" width="8.625" style="45" customWidth="1"/>
    <col min="6401" max="6401" width="6.625" style="45" customWidth="1"/>
    <col min="6402" max="6402" width="18.375" style="45" customWidth="1"/>
    <col min="6403" max="6403" width="10.875" style="45" customWidth="1"/>
    <col min="6404" max="6404" width="10.25" style="45" customWidth="1"/>
    <col min="6405" max="6405" width="15.625" style="45" customWidth="1"/>
    <col min="6406" max="6406" width="8.625" style="45" customWidth="1"/>
    <col min="6407" max="6412" width="10.625" style="45" customWidth="1"/>
    <col min="6413" max="6413" width="5.75" style="45" customWidth="1"/>
    <col min="6414" max="6414" width="9" style="45"/>
    <col min="6415" max="6415" width="0" style="45" hidden="1" customWidth="1"/>
    <col min="6416" max="6655" width="9" style="45"/>
    <col min="6656" max="6656" width="8.625" style="45" customWidth="1"/>
    <col min="6657" max="6657" width="6.625" style="45" customWidth="1"/>
    <col min="6658" max="6658" width="18.375" style="45" customWidth="1"/>
    <col min="6659" max="6659" width="10.875" style="45" customWidth="1"/>
    <col min="6660" max="6660" width="10.25" style="45" customWidth="1"/>
    <col min="6661" max="6661" width="15.625" style="45" customWidth="1"/>
    <col min="6662" max="6662" width="8.625" style="45" customWidth="1"/>
    <col min="6663" max="6668" width="10.625" style="45" customWidth="1"/>
    <col min="6669" max="6669" width="5.75" style="45" customWidth="1"/>
    <col min="6670" max="6670" width="9" style="45"/>
    <col min="6671" max="6671" width="0" style="45" hidden="1" customWidth="1"/>
    <col min="6672" max="6911" width="9" style="45"/>
    <col min="6912" max="6912" width="8.625" style="45" customWidth="1"/>
    <col min="6913" max="6913" width="6.625" style="45" customWidth="1"/>
    <col min="6914" max="6914" width="18.375" style="45" customWidth="1"/>
    <col min="6915" max="6915" width="10.875" style="45" customWidth="1"/>
    <col min="6916" max="6916" width="10.25" style="45" customWidth="1"/>
    <col min="6917" max="6917" width="15.625" style="45" customWidth="1"/>
    <col min="6918" max="6918" width="8.625" style="45" customWidth="1"/>
    <col min="6919" max="6924" width="10.625" style="45" customWidth="1"/>
    <col min="6925" max="6925" width="5.75" style="45" customWidth="1"/>
    <col min="6926" max="6926" width="9" style="45"/>
    <col min="6927" max="6927" width="0" style="45" hidden="1" customWidth="1"/>
    <col min="6928" max="7167" width="9" style="45"/>
    <col min="7168" max="7168" width="8.625" style="45" customWidth="1"/>
    <col min="7169" max="7169" width="6.625" style="45" customWidth="1"/>
    <col min="7170" max="7170" width="18.375" style="45" customWidth="1"/>
    <col min="7171" max="7171" width="10.875" style="45" customWidth="1"/>
    <col min="7172" max="7172" width="10.25" style="45" customWidth="1"/>
    <col min="7173" max="7173" width="15.625" style="45" customWidth="1"/>
    <col min="7174" max="7174" width="8.625" style="45" customWidth="1"/>
    <col min="7175" max="7180" width="10.625" style="45" customWidth="1"/>
    <col min="7181" max="7181" width="5.75" style="45" customWidth="1"/>
    <col min="7182" max="7182" width="9" style="45"/>
    <col min="7183" max="7183" width="0" style="45" hidden="1" customWidth="1"/>
    <col min="7184" max="7423" width="9" style="45"/>
    <col min="7424" max="7424" width="8.625" style="45" customWidth="1"/>
    <col min="7425" max="7425" width="6.625" style="45" customWidth="1"/>
    <col min="7426" max="7426" width="18.375" style="45" customWidth="1"/>
    <col min="7427" max="7427" width="10.875" style="45" customWidth="1"/>
    <col min="7428" max="7428" width="10.25" style="45" customWidth="1"/>
    <col min="7429" max="7429" width="15.625" style="45" customWidth="1"/>
    <col min="7430" max="7430" width="8.625" style="45" customWidth="1"/>
    <col min="7431" max="7436" width="10.625" style="45" customWidth="1"/>
    <col min="7437" max="7437" width="5.75" style="45" customWidth="1"/>
    <col min="7438" max="7438" width="9" style="45"/>
    <col min="7439" max="7439" width="0" style="45" hidden="1" customWidth="1"/>
    <col min="7440" max="7679" width="9" style="45"/>
    <col min="7680" max="7680" width="8.625" style="45" customWidth="1"/>
    <col min="7681" max="7681" width="6.625" style="45" customWidth="1"/>
    <col min="7682" max="7682" width="18.375" style="45" customWidth="1"/>
    <col min="7683" max="7683" width="10.875" style="45" customWidth="1"/>
    <col min="7684" max="7684" width="10.25" style="45" customWidth="1"/>
    <col min="7685" max="7685" width="15.625" style="45" customWidth="1"/>
    <col min="7686" max="7686" width="8.625" style="45" customWidth="1"/>
    <col min="7687" max="7692" width="10.625" style="45" customWidth="1"/>
    <col min="7693" max="7693" width="5.75" style="45" customWidth="1"/>
    <col min="7694" max="7694" width="9" style="45"/>
    <col min="7695" max="7695" width="0" style="45" hidden="1" customWidth="1"/>
    <col min="7696" max="7935" width="9" style="45"/>
    <col min="7936" max="7936" width="8.625" style="45" customWidth="1"/>
    <col min="7937" max="7937" width="6.625" style="45" customWidth="1"/>
    <col min="7938" max="7938" width="18.375" style="45" customWidth="1"/>
    <col min="7939" max="7939" width="10.875" style="45" customWidth="1"/>
    <col min="7940" max="7940" width="10.25" style="45" customWidth="1"/>
    <col min="7941" max="7941" width="15.625" style="45" customWidth="1"/>
    <col min="7942" max="7942" width="8.625" style="45" customWidth="1"/>
    <col min="7943" max="7948" width="10.625" style="45" customWidth="1"/>
    <col min="7949" max="7949" width="5.75" style="45" customWidth="1"/>
    <col min="7950" max="7950" width="9" style="45"/>
    <col min="7951" max="7951" width="0" style="45" hidden="1" customWidth="1"/>
    <col min="7952" max="8191" width="9" style="45"/>
    <col min="8192" max="8192" width="8.625" style="45" customWidth="1"/>
    <col min="8193" max="8193" width="6.625" style="45" customWidth="1"/>
    <col min="8194" max="8194" width="18.375" style="45" customWidth="1"/>
    <col min="8195" max="8195" width="10.875" style="45" customWidth="1"/>
    <col min="8196" max="8196" width="10.25" style="45" customWidth="1"/>
    <col min="8197" max="8197" width="15.625" style="45" customWidth="1"/>
    <col min="8198" max="8198" width="8.625" style="45" customWidth="1"/>
    <col min="8199" max="8204" width="10.625" style="45" customWidth="1"/>
    <col min="8205" max="8205" width="5.75" style="45" customWidth="1"/>
    <col min="8206" max="8206" width="9" style="45"/>
    <col min="8207" max="8207" width="0" style="45" hidden="1" customWidth="1"/>
    <col min="8208" max="8447" width="9" style="45"/>
    <col min="8448" max="8448" width="8.625" style="45" customWidth="1"/>
    <col min="8449" max="8449" width="6.625" style="45" customWidth="1"/>
    <col min="8450" max="8450" width="18.375" style="45" customWidth="1"/>
    <col min="8451" max="8451" width="10.875" style="45" customWidth="1"/>
    <col min="8452" max="8452" width="10.25" style="45" customWidth="1"/>
    <col min="8453" max="8453" width="15.625" style="45" customWidth="1"/>
    <col min="8454" max="8454" width="8.625" style="45" customWidth="1"/>
    <col min="8455" max="8460" width="10.625" style="45" customWidth="1"/>
    <col min="8461" max="8461" width="5.75" style="45" customWidth="1"/>
    <col min="8462" max="8462" width="9" style="45"/>
    <col min="8463" max="8463" width="0" style="45" hidden="1" customWidth="1"/>
    <col min="8464" max="8703" width="9" style="45"/>
    <col min="8704" max="8704" width="8.625" style="45" customWidth="1"/>
    <col min="8705" max="8705" width="6.625" style="45" customWidth="1"/>
    <col min="8706" max="8706" width="18.375" style="45" customWidth="1"/>
    <col min="8707" max="8707" width="10.875" style="45" customWidth="1"/>
    <col min="8708" max="8708" width="10.25" style="45" customWidth="1"/>
    <col min="8709" max="8709" width="15.625" style="45" customWidth="1"/>
    <col min="8710" max="8710" width="8.625" style="45" customWidth="1"/>
    <col min="8711" max="8716" width="10.625" style="45" customWidth="1"/>
    <col min="8717" max="8717" width="5.75" style="45" customWidth="1"/>
    <col min="8718" max="8718" width="9" style="45"/>
    <col min="8719" max="8719" width="0" style="45" hidden="1" customWidth="1"/>
    <col min="8720" max="8959" width="9" style="45"/>
    <col min="8960" max="8960" width="8.625" style="45" customWidth="1"/>
    <col min="8961" max="8961" width="6.625" style="45" customWidth="1"/>
    <col min="8962" max="8962" width="18.375" style="45" customWidth="1"/>
    <col min="8963" max="8963" width="10.875" style="45" customWidth="1"/>
    <col min="8964" max="8964" width="10.25" style="45" customWidth="1"/>
    <col min="8965" max="8965" width="15.625" style="45" customWidth="1"/>
    <col min="8966" max="8966" width="8.625" style="45" customWidth="1"/>
    <col min="8967" max="8972" width="10.625" style="45" customWidth="1"/>
    <col min="8973" max="8973" width="5.75" style="45" customWidth="1"/>
    <col min="8974" max="8974" width="9" style="45"/>
    <col min="8975" max="8975" width="0" style="45" hidden="1" customWidth="1"/>
    <col min="8976" max="9215" width="9" style="45"/>
    <col min="9216" max="9216" width="8.625" style="45" customWidth="1"/>
    <col min="9217" max="9217" width="6.625" style="45" customWidth="1"/>
    <col min="9218" max="9218" width="18.375" style="45" customWidth="1"/>
    <col min="9219" max="9219" width="10.875" style="45" customWidth="1"/>
    <col min="9220" max="9220" width="10.25" style="45" customWidth="1"/>
    <col min="9221" max="9221" width="15.625" style="45" customWidth="1"/>
    <col min="9222" max="9222" width="8.625" style="45" customWidth="1"/>
    <col min="9223" max="9228" width="10.625" style="45" customWidth="1"/>
    <col min="9229" max="9229" width="5.75" style="45" customWidth="1"/>
    <col min="9230" max="9230" width="9" style="45"/>
    <col min="9231" max="9231" width="0" style="45" hidden="1" customWidth="1"/>
    <col min="9232" max="9471" width="9" style="45"/>
    <col min="9472" max="9472" width="8.625" style="45" customWidth="1"/>
    <col min="9473" max="9473" width="6.625" style="45" customWidth="1"/>
    <col min="9474" max="9474" width="18.375" style="45" customWidth="1"/>
    <col min="9475" max="9475" width="10.875" style="45" customWidth="1"/>
    <col min="9476" max="9476" width="10.25" style="45" customWidth="1"/>
    <col min="9477" max="9477" width="15.625" style="45" customWidth="1"/>
    <col min="9478" max="9478" width="8.625" style="45" customWidth="1"/>
    <col min="9479" max="9484" width="10.625" style="45" customWidth="1"/>
    <col min="9485" max="9485" width="5.75" style="45" customWidth="1"/>
    <col min="9486" max="9486" width="9" style="45"/>
    <col min="9487" max="9487" width="0" style="45" hidden="1" customWidth="1"/>
    <col min="9488" max="9727" width="9" style="45"/>
    <col min="9728" max="9728" width="8.625" style="45" customWidth="1"/>
    <col min="9729" max="9729" width="6.625" style="45" customWidth="1"/>
    <col min="9730" max="9730" width="18.375" style="45" customWidth="1"/>
    <col min="9731" max="9731" width="10.875" style="45" customWidth="1"/>
    <col min="9732" max="9732" width="10.25" style="45" customWidth="1"/>
    <col min="9733" max="9733" width="15.625" style="45" customWidth="1"/>
    <col min="9734" max="9734" width="8.625" style="45" customWidth="1"/>
    <col min="9735" max="9740" width="10.625" style="45" customWidth="1"/>
    <col min="9741" max="9741" width="5.75" style="45" customWidth="1"/>
    <col min="9742" max="9742" width="9" style="45"/>
    <col min="9743" max="9743" width="0" style="45" hidden="1" customWidth="1"/>
    <col min="9744" max="9983" width="9" style="45"/>
    <col min="9984" max="9984" width="8.625" style="45" customWidth="1"/>
    <col min="9985" max="9985" width="6.625" style="45" customWidth="1"/>
    <col min="9986" max="9986" width="18.375" style="45" customWidth="1"/>
    <col min="9987" max="9987" width="10.875" style="45" customWidth="1"/>
    <col min="9988" max="9988" width="10.25" style="45" customWidth="1"/>
    <col min="9989" max="9989" width="15.625" style="45" customWidth="1"/>
    <col min="9990" max="9990" width="8.625" style="45" customWidth="1"/>
    <col min="9991" max="9996" width="10.625" style="45" customWidth="1"/>
    <col min="9997" max="9997" width="5.75" style="45" customWidth="1"/>
    <col min="9998" max="9998" width="9" style="45"/>
    <col min="9999" max="9999" width="0" style="45" hidden="1" customWidth="1"/>
    <col min="10000" max="10239" width="9" style="45"/>
    <col min="10240" max="10240" width="8.625" style="45" customWidth="1"/>
    <col min="10241" max="10241" width="6.625" style="45" customWidth="1"/>
    <col min="10242" max="10242" width="18.375" style="45" customWidth="1"/>
    <col min="10243" max="10243" width="10.875" style="45" customWidth="1"/>
    <col min="10244" max="10244" width="10.25" style="45" customWidth="1"/>
    <col min="10245" max="10245" width="15.625" style="45" customWidth="1"/>
    <col min="10246" max="10246" width="8.625" style="45" customWidth="1"/>
    <col min="10247" max="10252" width="10.625" style="45" customWidth="1"/>
    <col min="10253" max="10253" width="5.75" style="45" customWidth="1"/>
    <col min="10254" max="10254" width="9" style="45"/>
    <col min="10255" max="10255" width="0" style="45" hidden="1" customWidth="1"/>
    <col min="10256" max="10495" width="9" style="45"/>
    <col min="10496" max="10496" width="8.625" style="45" customWidth="1"/>
    <col min="10497" max="10497" width="6.625" style="45" customWidth="1"/>
    <col min="10498" max="10498" width="18.375" style="45" customWidth="1"/>
    <col min="10499" max="10499" width="10.875" style="45" customWidth="1"/>
    <col min="10500" max="10500" width="10.25" style="45" customWidth="1"/>
    <col min="10501" max="10501" width="15.625" style="45" customWidth="1"/>
    <col min="10502" max="10502" width="8.625" style="45" customWidth="1"/>
    <col min="10503" max="10508" width="10.625" style="45" customWidth="1"/>
    <col min="10509" max="10509" width="5.75" style="45" customWidth="1"/>
    <col min="10510" max="10510" width="9" style="45"/>
    <col min="10511" max="10511" width="0" style="45" hidden="1" customWidth="1"/>
    <col min="10512" max="10751" width="9" style="45"/>
    <col min="10752" max="10752" width="8.625" style="45" customWidth="1"/>
    <col min="10753" max="10753" width="6.625" style="45" customWidth="1"/>
    <col min="10754" max="10754" width="18.375" style="45" customWidth="1"/>
    <col min="10755" max="10755" width="10.875" style="45" customWidth="1"/>
    <col min="10756" max="10756" width="10.25" style="45" customWidth="1"/>
    <col min="10757" max="10757" width="15.625" style="45" customWidth="1"/>
    <col min="10758" max="10758" width="8.625" style="45" customWidth="1"/>
    <col min="10759" max="10764" width="10.625" style="45" customWidth="1"/>
    <col min="10765" max="10765" width="5.75" style="45" customWidth="1"/>
    <col min="10766" max="10766" width="9" style="45"/>
    <col min="10767" max="10767" width="0" style="45" hidden="1" customWidth="1"/>
    <col min="10768" max="11007" width="9" style="45"/>
    <col min="11008" max="11008" width="8.625" style="45" customWidth="1"/>
    <col min="11009" max="11009" width="6.625" style="45" customWidth="1"/>
    <col min="11010" max="11010" width="18.375" style="45" customWidth="1"/>
    <col min="11011" max="11011" width="10.875" style="45" customWidth="1"/>
    <col min="11012" max="11012" width="10.25" style="45" customWidth="1"/>
    <col min="11013" max="11013" width="15.625" style="45" customWidth="1"/>
    <col min="11014" max="11014" width="8.625" style="45" customWidth="1"/>
    <col min="11015" max="11020" width="10.625" style="45" customWidth="1"/>
    <col min="11021" max="11021" width="5.75" style="45" customWidth="1"/>
    <col min="11022" max="11022" width="9" style="45"/>
    <col min="11023" max="11023" width="0" style="45" hidden="1" customWidth="1"/>
    <col min="11024" max="11263" width="9" style="45"/>
    <col min="11264" max="11264" width="8.625" style="45" customWidth="1"/>
    <col min="11265" max="11265" width="6.625" style="45" customWidth="1"/>
    <col min="11266" max="11266" width="18.375" style="45" customWidth="1"/>
    <col min="11267" max="11267" width="10.875" style="45" customWidth="1"/>
    <col min="11268" max="11268" width="10.25" style="45" customWidth="1"/>
    <col min="11269" max="11269" width="15.625" style="45" customWidth="1"/>
    <col min="11270" max="11270" width="8.625" style="45" customWidth="1"/>
    <col min="11271" max="11276" width="10.625" style="45" customWidth="1"/>
    <col min="11277" max="11277" width="5.75" style="45" customWidth="1"/>
    <col min="11278" max="11278" width="9" style="45"/>
    <col min="11279" max="11279" width="0" style="45" hidden="1" customWidth="1"/>
    <col min="11280" max="11519" width="9" style="45"/>
    <col min="11520" max="11520" width="8.625" style="45" customWidth="1"/>
    <col min="11521" max="11521" width="6.625" style="45" customWidth="1"/>
    <col min="11522" max="11522" width="18.375" style="45" customWidth="1"/>
    <col min="11523" max="11523" width="10.875" style="45" customWidth="1"/>
    <col min="11524" max="11524" width="10.25" style="45" customWidth="1"/>
    <col min="11525" max="11525" width="15.625" style="45" customWidth="1"/>
    <col min="11526" max="11526" width="8.625" style="45" customWidth="1"/>
    <col min="11527" max="11532" width="10.625" style="45" customWidth="1"/>
    <col min="11533" max="11533" width="5.75" style="45" customWidth="1"/>
    <col min="11534" max="11534" width="9" style="45"/>
    <col min="11535" max="11535" width="0" style="45" hidden="1" customWidth="1"/>
    <col min="11536" max="11775" width="9" style="45"/>
    <col min="11776" max="11776" width="8.625" style="45" customWidth="1"/>
    <col min="11777" max="11777" width="6.625" style="45" customWidth="1"/>
    <col min="11778" max="11778" width="18.375" style="45" customWidth="1"/>
    <col min="11779" max="11779" width="10.875" style="45" customWidth="1"/>
    <col min="11780" max="11780" width="10.25" style="45" customWidth="1"/>
    <col min="11781" max="11781" width="15.625" style="45" customWidth="1"/>
    <col min="11782" max="11782" width="8.625" style="45" customWidth="1"/>
    <col min="11783" max="11788" width="10.625" style="45" customWidth="1"/>
    <col min="11789" max="11789" width="5.75" style="45" customWidth="1"/>
    <col min="11790" max="11790" width="9" style="45"/>
    <col min="11791" max="11791" width="0" style="45" hidden="1" customWidth="1"/>
    <col min="11792" max="12031" width="9" style="45"/>
    <col min="12032" max="12032" width="8.625" style="45" customWidth="1"/>
    <col min="12033" max="12033" width="6.625" style="45" customWidth="1"/>
    <col min="12034" max="12034" width="18.375" style="45" customWidth="1"/>
    <col min="12035" max="12035" width="10.875" style="45" customWidth="1"/>
    <col min="12036" max="12036" width="10.25" style="45" customWidth="1"/>
    <col min="12037" max="12037" width="15.625" style="45" customWidth="1"/>
    <col min="12038" max="12038" width="8.625" style="45" customWidth="1"/>
    <col min="12039" max="12044" width="10.625" style="45" customWidth="1"/>
    <col min="12045" max="12045" width="5.75" style="45" customWidth="1"/>
    <col min="12046" max="12046" width="9" style="45"/>
    <col min="12047" max="12047" width="0" style="45" hidden="1" customWidth="1"/>
    <col min="12048" max="12287" width="9" style="45"/>
    <col min="12288" max="12288" width="8.625" style="45" customWidth="1"/>
    <col min="12289" max="12289" width="6.625" style="45" customWidth="1"/>
    <col min="12290" max="12290" width="18.375" style="45" customWidth="1"/>
    <col min="12291" max="12291" width="10.875" style="45" customWidth="1"/>
    <col min="12292" max="12292" width="10.25" style="45" customWidth="1"/>
    <col min="12293" max="12293" width="15.625" style="45" customWidth="1"/>
    <col min="12294" max="12294" width="8.625" style="45" customWidth="1"/>
    <col min="12295" max="12300" width="10.625" style="45" customWidth="1"/>
    <col min="12301" max="12301" width="5.75" style="45" customWidth="1"/>
    <col min="12302" max="12302" width="9" style="45"/>
    <col min="12303" max="12303" width="0" style="45" hidden="1" customWidth="1"/>
    <col min="12304" max="12543" width="9" style="45"/>
    <col min="12544" max="12544" width="8.625" style="45" customWidth="1"/>
    <col min="12545" max="12545" width="6.625" style="45" customWidth="1"/>
    <col min="12546" max="12546" width="18.375" style="45" customWidth="1"/>
    <col min="12547" max="12547" width="10.875" style="45" customWidth="1"/>
    <col min="12548" max="12548" width="10.25" style="45" customWidth="1"/>
    <col min="12549" max="12549" width="15.625" style="45" customWidth="1"/>
    <col min="12550" max="12550" width="8.625" style="45" customWidth="1"/>
    <col min="12551" max="12556" width="10.625" style="45" customWidth="1"/>
    <col min="12557" max="12557" width="5.75" style="45" customWidth="1"/>
    <col min="12558" max="12558" width="9" style="45"/>
    <col min="12559" max="12559" width="0" style="45" hidden="1" customWidth="1"/>
    <col min="12560" max="12799" width="9" style="45"/>
    <col min="12800" max="12800" width="8.625" style="45" customWidth="1"/>
    <col min="12801" max="12801" width="6.625" style="45" customWidth="1"/>
    <col min="12802" max="12802" width="18.375" style="45" customWidth="1"/>
    <col min="12803" max="12803" width="10.875" style="45" customWidth="1"/>
    <col min="12804" max="12804" width="10.25" style="45" customWidth="1"/>
    <col min="12805" max="12805" width="15.625" style="45" customWidth="1"/>
    <col min="12806" max="12806" width="8.625" style="45" customWidth="1"/>
    <col min="12807" max="12812" width="10.625" style="45" customWidth="1"/>
    <col min="12813" max="12813" width="5.75" style="45" customWidth="1"/>
    <col min="12814" max="12814" width="9" style="45"/>
    <col min="12815" max="12815" width="0" style="45" hidden="1" customWidth="1"/>
    <col min="12816" max="13055" width="9" style="45"/>
    <col min="13056" max="13056" width="8.625" style="45" customWidth="1"/>
    <col min="13057" max="13057" width="6.625" style="45" customWidth="1"/>
    <col min="13058" max="13058" width="18.375" style="45" customWidth="1"/>
    <col min="13059" max="13059" width="10.875" style="45" customWidth="1"/>
    <col min="13060" max="13060" width="10.25" style="45" customWidth="1"/>
    <col min="13061" max="13061" width="15.625" style="45" customWidth="1"/>
    <col min="13062" max="13062" width="8.625" style="45" customWidth="1"/>
    <col min="13063" max="13068" width="10.625" style="45" customWidth="1"/>
    <col min="13069" max="13069" width="5.75" style="45" customWidth="1"/>
    <col min="13070" max="13070" width="9" style="45"/>
    <col min="13071" max="13071" width="0" style="45" hidden="1" customWidth="1"/>
    <col min="13072" max="13311" width="9" style="45"/>
    <col min="13312" max="13312" width="8.625" style="45" customWidth="1"/>
    <col min="13313" max="13313" width="6.625" style="45" customWidth="1"/>
    <col min="13314" max="13314" width="18.375" style="45" customWidth="1"/>
    <col min="13315" max="13315" width="10.875" style="45" customWidth="1"/>
    <col min="13316" max="13316" width="10.25" style="45" customWidth="1"/>
    <col min="13317" max="13317" width="15.625" style="45" customWidth="1"/>
    <col min="13318" max="13318" width="8.625" style="45" customWidth="1"/>
    <col min="13319" max="13324" width="10.625" style="45" customWidth="1"/>
    <col min="13325" max="13325" width="5.75" style="45" customWidth="1"/>
    <col min="13326" max="13326" width="9" style="45"/>
    <col min="13327" max="13327" width="0" style="45" hidden="1" customWidth="1"/>
    <col min="13328" max="13567" width="9" style="45"/>
    <col min="13568" max="13568" width="8.625" style="45" customWidth="1"/>
    <col min="13569" max="13569" width="6.625" style="45" customWidth="1"/>
    <col min="13570" max="13570" width="18.375" style="45" customWidth="1"/>
    <col min="13571" max="13571" width="10.875" style="45" customWidth="1"/>
    <col min="13572" max="13572" width="10.25" style="45" customWidth="1"/>
    <col min="13573" max="13573" width="15.625" style="45" customWidth="1"/>
    <col min="13574" max="13574" width="8.625" style="45" customWidth="1"/>
    <col min="13575" max="13580" width="10.625" style="45" customWidth="1"/>
    <col min="13581" max="13581" width="5.75" style="45" customWidth="1"/>
    <col min="13582" max="13582" width="9" style="45"/>
    <col min="13583" max="13583" width="0" style="45" hidden="1" customWidth="1"/>
    <col min="13584" max="13823" width="9" style="45"/>
    <col min="13824" max="13824" width="8.625" style="45" customWidth="1"/>
    <col min="13825" max="13825" width="6.625" style="45" customWidth="1"/>
    <col min="13826" max="13826" width="18.375" style="45" customWidth="1"/>
    <col min="13827" max="13827" width="10.875" style="45" customWidth="1"/>
    <col min="13828" max="13828" width="10.25" style="45" customWidth="1"/>
    <col min="13829" max="13829" width="15.625" style="45" customWidth="1"/>
    <col min="13830" max="13830" width="8.625" style="45" customWidth="1"/>
    <col min="13831" max="13836" width="10.625" style="45" customWidth="1"/>
    <col min="13837" max="13837" width="5.75" style="45" customWidth="1"/>
    <col min="13838" max="13838" width="9" style="45"/>
    <col min="13839" max="13839" width="0" style="45" hidden="1" customWidth="1"/>
    <col min="13840" max="14079" width="9" style="45"/>
    <col min="14080" max="14080" width="8.625" style="45" customWidth="1"/>
    <col min="14081" max="14081" width="6.625" style="45" customWidth="1"/>
    <col min="14082" max="14082" width="18.375" style="45" customWidth="1"/>
    <col min="14083" max="14083" width="10.875" style="45" customWidth="1"/>
    <col min="14084" max="14084" width="10.25" style="45" customWidth="1"/>
    <col min="14085" max="14085" width="15.625" style="45" customWidth="1"/>
    <col min="14086" max="14086" width="8.625" style="45" customWidth="1"/>
    <col min="14087" max="14092" width="10.625" style="45" customWidth="1"/>
    <col min="14093" max="14093" width="5.75" style="45" customWidth="1"/>
    <col min="14094" max="14094" width="9" style="45"/>
    <col min="14095" max="14095" width="0" style="45" hidden="1" customWidth="1"/>
    <col min="14096" max="14335" width="9" style="45"/>
    <col min="14336" max="14336" width="8.625" style="45" customWidth="1"/>
    <col min="14337" max="14337" width="6.625" style="45" customWidth="1"/>
    <col min="14338" max="14338" width="18.375" style="45" customWidth="1"/>
    <col min="14339" max="14339" width="10.875" style="45" customWidth="1"/>
    <col min="14340" max="14340" width="10.25" style="45" customWidth="1"/>
    <col min="14341" max="14341" width="15.625" style="45" customWidth="1"/>
    <col min="14342" max="14342" width="8.625" style="45" customWidth="1"/>
    <col min="14343" max="14348" width="10.625" style="45" customWidth="1"/>
    <col min="14349" max="14349" width="5.75" style="45" customWidth="1"/>
    <col min="14350" max="14350" width="9" style="45"/>
    <col min="14351" max="14351" width="0" style="45" hidden="1" customWidth="1"/>
    <col min="14352" max="14591" width="9" style="45"/>
    <col min="14592" max="14592" width="8.625" style="45" customWidth="1"/>
    <col min="14593" max="14593" width="6.625" style="45" customWidth="1"/>
    <col min="14594" max="14594" width="18.375" style="45" customWidth="1"/>
    <col min="14595" max="14595" width="10.875" style="45" customWidth="1"/>
    <col min="14596" max="14596" width="10.25" style="45" customWidth="1"/>
    <col min="14597" max="14597" width="15.625" style="45" customWidth="1"/>
    <col min="14598" max="14598" width="8.625" style="45" customWidth="1"/>
    <col min="14599" max="14604" width="10.625" style="45" customWidth="1"/>
    <col min="14605" max="14605" width="5.75" style="45" customWidth="1"/>
    <col min="14606" max="14606" width="9" style="45"/>
    <col min="14607" max="14607" width="0" style="45" hidden="1" customWidth="1"/>
    <col min="14608" max="14847" width="9" style="45"/>
    <col min="14848" max="14848" width="8.625" style="45" customWidth="1"/>
    <col min="14849" max="14849" width="6.625" style="45" customWidth="1"/>
    <col min="14850" max="14850" width="18.375" style="45" customWidth="1"/>
    <col min="14851" max="14851" width="10.875" style="45" customWidth="1"/>
    <col min="14852" max="14852" width="10.25" style="45" customWidth="1"/>
    <col min="14853" max="14853" width="15.625" style="45" customWidth="1"/>
    <col min="14854" max="14854" width="8.625" style="45" customWidth="1"/>
    <col min="14855" max="14860" width="10.625" style="45" customWidth="1"/>
    <col min="14861" max="14861" width="5.75" style="45" customWidth="1"/>
    <col min="14862" max="14862" width="9" style="45"/>
    <col min="14863" max="14863" width="0" style="45" hidden="1" customWidth="1"/>
    <col min="14864" max="15103" width="9" style="45"/>
    <col min="15104" max="15104" width="8.625" style="45" customWidth="1"/>
    <col min="15105" max="15105" width="6.625" style="45" customWidth="1"/>
    <col min="15106" max="15106" width="18.375" style="45" customWidth="1"/>
    <col min="15107" max="15107" width="10.875" style="45" customWidth="1"/>
    <col min="15108" max="15108" width="10.25" style="45" customWidth="1"/>
    <col min="15109" max="15109" width="15.625" style="45" customWidth="1"/>
    <col min="15110" max="15110" width="8.625" style="45" customWidth="1"/>
    <col min="15111" max="15116" width="10.625" style="45" customWidth="1"/>
    <col min="15117" max="15117" width="5.75" style="45" customWidth="1"/>
    <col min="15118" max="15118" width="9" style="45"/>
    <col min="15119" max="15119" width="0" style="45" hidden="1" customWidth="1"/>
    <col min="15120" max="15359" width="9" style="45"/>
    <col min="15360" max="15360" width="8.625" style="45" customWidth="1"/>
    <col min="15361" max="15361" width="6.625" style="45" customWidth="1"/>
    <col min="15362" max="15362" width="18.375" style="45" customWidth="1"/>
    <col min="15363" max="15363" width="10.875" style="45" customWidth="1"/>
    <col min="15364" max="15364" width="10.25" style="45" customWidth="1"/>
    <col min="15365" max="15365" width="15.625" style="45" customWidth="1"/>
    <col min="15366" max="15366" width="8.625" style="45" customWidth="1"/>
    <col min="15367" max="15372" width="10.625" style="45" customWidth="1"/>
    <col min="15373" max="15373" width="5.75" style="45" customWidth="1"/>
    <col min="15374" max="15374" width="9" style="45"/>
    <col min="15375" max="15375" width="0" style="45" hidden="1" customWidth="1"/>
    <col min="15376" max="15615" width="9" style="45"/>
    <col min="15616" max="15616" width="8.625" style="45" customWidth="1"/>
    <col min="15617" max="15617" width="6.625" style="45" customWidth="1"/>
    <col min="15618" max="15618" width="18.375" style="45" customWidth="1"/>
    <col min="15619" max="15619" width="10.875" style="45" customWidth="1"/>
    <col min="15620" max="15620" width="10.25" style="45" customWidth="1"/>
    <col min="15621" max="15621" width="15.625" style="45" customWidth="1"/>
    <col min="15622" max="15622" width="8.625" style="45" customWidth="1"/>
    <col min="15623" max="15628" width="10.625" style="45" customWidth="1"/>
    <col min="15629" max="15629" width="5.75" style="45" customWidth="1"/>
    <col min="15630" max="15630" width="9" style="45"/>
    <col min="15631" max="15631" width="0" style="45" hidden="1" customWidth="1"/>
    <col min="15632" max="15871" width="9" style="45"/>
    <col min="15872" max="15872" width="8.625" style="45" customWidth="1"/>
    <col min="15873" max="15873" width="6.625" style="45" customWidth="1"/>
    <col min="15874" max="15874" width="18.375" style="45" customWidth="1"/>
    <col min="15875" max="15875" width="10.875" style="45" customWidth="1"/>
    <col min="15876" max="15876" width="10.25" style="45" customWidth="1"/>
    <col min="15877" max="15877" width="15.625" style="45" customWidth="1"/>
    <col min="15878" max="15878" width="8.625" style="45" customWidth="1"/>
    <col min="15879" max="15884" width="10.625" style="45" customWidth="1"/>
    <col min="15885" max="15885" width="5.75" style="45" customWidth="1"/>
    <col min="15886" max="15886" width="9" style="45"/>
    <col min="15887" max="15887" width="0" style="45" hidden="1" customWidth="1"/>
    <col min="15888" max="16127" width="9" style="45"/>
    <col min="16128" max="16128" width="8.625" style="45" customWidth="1"/>
    <col min="16129" max="16129" width="6.625" style="45" customWidth="1"/>
    <col min="16130" max="16130" width="18.375" style="45" customWidth="1"/>
    <col min="16131" max="16131" width="10.875" style="45" customWidth="1"/>
    <col min="16132" max="16132" width="10.25" style="45" customWidth="1"/>
    <col min="16133" max="16133" width="15.625" style="45" customWidth="1"/>
    <col min="16134" max="16134" width="8.625" style="45" customWidth="1"/>
    <col min="16135" max="16140" width="10.625" style="45" customWidth="1"/>
    <col min="16141" max="16141" width="5.75" style="45" customWidth="1"/>
    <col min="16142" max="16142" width="9" style="45"/>
    <col min="16143" max="16143" width="0" style="45" hidden="1" customWidth="1"/>
    <col min="16144" max="16384" width="9" style="45"/>
  </cols>
  <sheetData>
    <row r="1" spans="1:15" ht="43.5" customHeight="1">
      <c r="A1" s="1802" t="s">
        <v>669</v>
      </c>
      <c r="B1" s="1802"/>
      <c r="C1" s="1802"/>
      <c r="D1" s="1802"/>
      <c r="E1" s="1802"/>
      <c r="F1" s="1802"/>
      <c r="G1" s="1802"/>
      <c r="H1" s="1802"/>
      <c r="I1" s="1802"/>
      <c r="J1" s="1802"/>
      <c r="K1" s="1802"/>
      <c r="L1" s="1802"/>
      <c r="M1" s="1802"/>
    </row>
    <row r="2" spans="1:15" ht="21" thickBot="1">
      <c r="A2" s="403"/>
    </row>
    <row r="3" spans="1:15" s="75" customFormat="1" ht="21.75" customHeight="1">
      <c r="A3" s="1803" t="s">
        <v>22</v>
      </c>
      <c r="B3" s="1806" t="s">
        <v>23</v>
      </c>
      <c r="C3" s="1809" t="s">
        <v>24</v>
      </c>
      <c r="D3" s="1810"/>
      <c r="E3" s="1810"/>
      <c r="F3" s="1806"/>
      <c r="G3" s="1811" t="s">
        <v>26</v>
      </c>
      <c r="H3" s="1814" t="s">
        <v>215</v>
      </c>
      <c r="I3" s="1817" t="s">
        <v>66</v>
      </c>
      <c r="J3" s="1817"/>
      <c r="K3" s="1817"/>
      <c r="L3" s="1817"/>
      <c r="M3" s="1818" t="s">
        <v>85</v>
      </c>
    </row>
    <row r="4" spans="1:15" s="75" customFormat="1" ht="21.75" customHeight="1">
      <c r="A4" s="1804"/>
      <c r="B4" s="1807"/>
      <c r="C4" s="1821" t="s">
        <v>30</v>
      </c>
      <c r="D4" s="1823" t="s">
        <v>161</v>
      </c>
      <c r="E4" s="1823" t="s">
        <v>33</v>
      </c>
      <c r="F4" s="1825" t="s">
        <v>184</v>
      </c>
      <c r="G4" s="1812"/>
      <c r="H4" s="1815"/>
      <c r="I4" s="1827" t="s">
        <v>244</v>
      </c>
      <c r="J4" s="1829" t="s">
        <v>16</v>
      </c>
      <c r="K4" s="1829"/>
      <c r="L4" s="1829"/>
      <c r="M4" s="1819"/>
    </row>
    <row r="5" spans="1:15" s="75" customFormat="1" ht="21.75" customHeight="1" thickBot="1">
      <c r="A5" s="1805"/>
      <c r="B5" s="1808"/>
      <c r="C5" s="1822"/>
      <c r="D5" s="1824"/>
      <c r="E5" s="1824"/>
      <c r="F5" s="1826"/>
      <c r="G5" s="1813"/>
      <c r="H5" s="1816"/>
      <c r="I5" s="1828"/>
      <c r="J5" s="1013" t="s">
        <v>202</v>
      </c>
      <c r="K5" s="673" t="s">
        <v>621</v>
      </c>
      <c r="L5" s="673" t="s">
        <v>508</v>
      </c>
      <c r="M5" s="1820"/>
    </row>
    <row r="6" spans="1:15" s="534" customFormat="1" ht="21.75" customHeight="1" thickTop="1">
      <c r="A6" s="528"/>
      <c r="B6" s="529" t="s">
        <v>35</v>
      </c>
      <c r="C6" s="530"/>
      <c r="D6" s="531"/>
      <c r="E6" s="531"/>
      <c r="F6" s="531"/>
      <c r="G6" s="531"/>
      <c r="H6" s="1007"/>
      <c r="I6" s="1012">
        <f>SUM(I7:I10)</f>
        <v>1</v>
      </c>
      <c r="J6" s="1014">
        <f>SUM(J7:J10)</f>
        <v>40000</v>
      </c>
      <c r="K6" s="1015">
        <f>SUM(K7:K10)</f>
        <v>16000</v>
      </c>
      <c r="L6" s="1015">
        <f>SUM(L7:L10)</f>
        <v>24000</v>
      </c>
      <c r="M6" s="533"/>
      <c r="O6" s="535" t="s">
        <v>245</v>
      </c>
    </row>
    <row r="7" spans="1:15" s="539" customFormat="1" ht="21.75" customHeight="1">
      <c r="A7" s="785" t="s">
        <v>503</v>
      </c>
      <c r="B7" s="1006" t="s">
        <v>322</v>
      </c>
      <c r="C7" s="838" t="s">
        <v>369</v>
      </c>
      <c r="D7" s="786" t="s">
        <v>504</v>
      </c>
      <c r="E7" s="786" t="s">
        <v>505</v>
      </c>
      <c r="F7" s="786" t="s">
        <v>506</v>
      </c>
      <c r="G7" s="786" t="s">
        <v>507</v>
      </c>
      <c r="H7" s="1008">
        <v>130</v>
      </c>
      <c r="I7" s="786">
        <v>1</v>
      </c>
      <c r="J7" s="787">
        <f>I7*40000</f>
        <v>40000</v>
      </c>
      <c r="K7" s="787">
        <f>J7*0.4</f>
        <v>16000</v>
      </c>
      <c r="L7" s="787">
        <f>J7*0.6</f>
        <v>24000</v>
      </c>
      <c r="M7" s="538"/>
      <c r="O7" s="539">
        <v>59</v>
      </c>
    </row>
    <row r="8" spans="1:15" s="539" customFormat="1" ht="21.75" customHeight="1">
      <c r="A8" s="536"/>
      <c r="B8" s="537"/>
      <c r="C8" s="92"/>
      <c r="D8" s="364"/>
      <c r="E8" s="364"/>
      <c r="F8" s="364"/>
      <c r="G8" s="364"/>
      <c r="H8" s="1009"/>
      <c r="I8" s="364"/>
      <c r="J8" s="28">
        <f t="shared" ref="J8:J10" si="0">I8*40000</f>
        <v>0</v>
      </c>
      <c r="K8" s="28">
        <f>J8*0.4</f>
        <v>0</v>
      </c>
      <c r="L8" s="28">
        <f>J8*0.6</f>
        <v>0</v>
      </c>
      <c r="M8" s="538"/>
      <c r="O8" s="539">
        <v>83</v>
      </c>
    </row>
    <row r="9" spans="1:15" s="539" customFormat="1" ht="21.75" customHeight="1">
      <c r="A9" s="536"/>
      <c r="B9" s="537"/>
      <c r="C9" s="92"/>
      <c r="D9" s="364"/>
      <c r="E9" s="364"/>
      <c r="F9" s="364"/>
      <c r="G9" s="364"/>
      <c r="H9" s="1009"/>
      <c r="I9" s="364"/>
      <c r="J9" s="28">
        <f t="shared" si="0"/>
        <v>0</v>
      </c>
      <c r="K9" s="28">
        <f>J9*0.4</f>
        <v>0</v>
      </c>
      <c r="L9" s="28">
        <f>J9*0.6</f>
        <v>0</v>
      </c>
      <c r="M9" s="538"/>
      <c r="O9" s="539">
        <v>139</v>
      </c>
    </row>
    <row r="10" spans="1:15" s="539" customFormat="1" ht="21.75" customHeight="1" thickBot="1">
      <c r="A10" s="540"/>
      <c r="B10" s="541"/>
      <c r="C10" s="542"/>
      <c r="D10" s="543"/>
      <c r="E10" s="543"/>
      <c r="F10" s="543"/>
      <c r="G10" s="543"/>
      <c r="H10" s="1010"/>
      <c r="I10" s="543"/>
      <c r="J10" s="36">
        <f t="shared" si="0"/>
        <v>0</v>
      </c>
      <c r="K10" s="36">
        <f>J10*0.4</f>
        <v>0</v>
      </c>
      <c r="L10" s="36">
        <f>J10*0.6</f>
        <v>0</v>
      </c>
      <c r="M10" s="544"/>
      <c r="O10" s="539">
        <v>116</v>
      </c>
    </row>
    <row r="11" spans="1:15" ht="21.75" customHeight="1">
      <c r="A11" s="549" t="s">
        <v>247</v>
      </c>
      <c r="B11" s="549"/>
    </row>
    <row r="12" spans="1:15" ht="21.75" customHeight="1">
      <c r="A12" s="552" t="s">
        <v>248</v>
      </c>
      <c r="B12" s="552"/>
    </row>
  </sheetData>
  <mergeCells count="14">
    <mergeCell ref="A1:M1"/>
    <mergeCell ref="A3:A5"/>
    <mergeCell ref="B3:B5"/>
    <mergeCell ref="C3:F3"/>
    <mergeCell ref="G3:G5"/>
    <mergeCell ref="H3:H5"/>
    <mergeCell ref="I3:L3"/>
    <mergeCell ref="M3:M5"/>
    <mergeCell ref="C4:C5"/>
    <mergeCell ref="D4:D5"/>
    <mergeCell ref="E4:E5"/>
    <mergeCell ref="F4:F5"/>
    <mergeCell ref="I4:I5"/>
    <mergeCell ref="J4:L4"/>
  </mergeCells>
  <phoneticPr fontId="1" type="noConversion"/>
  <printOptions horizontalCentered="1"/>
  <pageMargins left="0.56000000000000005" right="0.18" top="0.39370078740157483" bottom="0.39370078740157483" header="0.31496062992125984" footer="0.31496062992125984"/>
  <pageSetup paperSize="9" scale="74" orientation="landscape" r:id="rId1"/>
  <colBreaks count="1" manualBreakCount="1">
    <brk id="1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zoomScaleSheetLayoutView="70" workbookViewId="0">
      <selection sqref="A1:S6"/>
    </sheetView>
  </sheetViews>
  <sheetFormatPr defaultRowHeight="16.5"/>
  <cols>
    <col min="1" max="1" width="6.75" style="45" customWidth="1"/>
    <col min="2" max="2" width="9" style="45"/>
    <col min="3" max="3" width="26.375" style="45" customWidth="1"/>
    <col min="4" max="4" width="8.5" style="46" customWidth="1"/>
    <col min="5" max="5" width="8.625" style="46" customWidth="1"/>
    <col min="6" max="6" width="12.375" style="46" customWidth="1"/>
    <col min="7" max="7" width="6.25" style="46" customWidth="1"/>
    <col min="8" max="9" width="7" style="46" customWidth="1"/>
    <col min="10" max="10" width="19.75" style="46" customWidth="1"/>
    <col min="11" max="11" width="9.125" style="46" bestFit="1" customWidth="1"/>
    <col min="12" max="12" width="15.625" style="46" customWidth="1"/>
    <col min="13" max="14" width="15.625" style="45" hidden="1" customWidth="1"/>
    <col min="15" max="252" width="9" style="45"/>
    <col min="253" max="253" width="6.75" style="45" customWidth="1"/>
    <col min="254" max="254" width="9" style="45"/>
    <col min="255" max="255" width="29.875" style="45" bestFit="1" customWidth="1"/>
    <col min="256" max="256" width="13.875" style="45" customWidth="1"/>
    <col min="257" max="257" width="8.625" style="45" customWidth="1"/>
    <col min="258" max="258" width="12.375" style="45" customWidth="1"/>
    <col min="259" max="259" width="6.25" style="45" customWidth="1"/>
    <col min="260" max="261" width="7" style="45" customWidth="1"/>
    <col min="262" max="262" width="19.75" style="45" customWidth="1"/>
    <col min="263" max="263" width="9.125" style="45" bestFit="1" customWidth="1"/>
    <col min="264" max="264" width="10.875" style="45" customWidth="1"/>
    <col min="265" max="265" width="11.5" style="45" customWidth="1"/>
    <col min="266" max="266" width="12" style="45" customWidth="1"/>
    <col min="267" max="267" width="14.75" style="45" customWidth="1"/>
    <col min="268" max="268" width="9.875" style="45" bestFit="1" customWidth="1"/>
    <col min="269" max="269" width="10.375" style="45" customWidth="1"/>
    <col min="270" max="270" width="11.875" style="45" bestFit="1" customWidth="1"/>
    <col min="271" max="508" width="9" style="45"/>
    <col min="509" max="509" width="6.75" style="45" customWidth="1"/>
    <col min="510" max="510" width="9" style="45"/>
    <col min="511" max="511" width="29.875" style="45" bestFit="1" customWidth="1"/>
    <col min="512" max="512" width="13.875" style="45" customWidth="1"/>
    <col min="513" max="513" width="8.625" style="45" customWidth="1"/>
    <col min="514" max="514" width="12.375" style="45" customWidth="1"/>
    <col min="515" max="515" width="6.25" style="45" customWidth="1"/>
    <col min="516" max="517" width="7" style="45" customWidth="1"/>
    <col min="518" max="518" width="19.75" style="45" customWidth="1"/>
    <col min="519" max="519" width="9.125" style="45" bestFit="1" customWidth="1"/>
    <col min="520" max="520" width="10.875" style="45" customWidth="1"/>
    <col min="521" max="521" width="11.5" style="45" customWidth="1"/>
    <col min="522" max="522" width="12" style="45" customWidth="1"/>
    <col min="523" max="523" width="14.75" style="45" customWidth="1"/>
    <col min="524" max="524" width="9.875" style="45" bestFit="1" customWidth="1"/>
    <col min="525" max="525" width="10.375" style="45" customWidth="1"/>
    <col min="526" max="526" width="11.875" style="45" bestFit="1" customWidth="1"/>
    <col min="527" max="764" width="9" style="45"/>
    <col min="765" max="765" width="6.75" style="45" customWidth="1"/>
    <col min="766" max="766" width="9" style="45"/>
    <col min="767" max="767" width="29.875" style="45" bestFit="1" customWidth="1"/>
    <col min="768" max="768" width="13.875" style="45" customWidth="1"/>
    <col min="769" max="769" width="8.625" style="45" customWidth="1"/>
    <col min="770" max="770" width="12.375" style="45" customWidth="1"/>
    <col min="771" max="771" width="6.25" style="45" customWidth="1"/>
    <col min="772" max="773" width="7" style="45" customWidth="1"/>
    <col min="774" max="774" width="19.75" style="45" customWidth="1"/>
    <col min="775" max="775" width="9.125" style="45" bestFit="1" customWidth="1"/>
    <col min="776" max="776" width="10.875" style="45" customWidth="1"/>
    <col min="777" max="777" width="11.5" style="45" customWidth="1"/>
    <col min="778" max="778" width="12" style="45" customWidth="1"/>
    <col min="779" max="779" width="14.75" style="45" customWidth="1"/>
    <col min="780" max="780" width="9.875" style="45" bestFit="1" customWidth="1"/>
    <col min="781" max="781" width="10.375" style="45" customWidth="1"/>
    <col min="782" max="782" width="11.875" style="45" bestFit="1" customWidth="1"/>
    <col min="783" max="1020" width="9" style="45"/>
    <col min="1021" max="1021" width="6.75" style="45" customWidth="1"/>
    <col min="1022" max="1022" width="9" style="45"/>
    <col min="1023" max="1023" width="29.875" style="45" bestFit="1" customWidth="1"/>
    <col min="1024" max="1024" width="13.875" style="45" customWidth="1"/>
    <col min="1025" max="1025" width="8.625" style="45" customWidth="1"/>
    <col min="1026" max="1026" width="12.375" style="45" customWidth="1"/>
    <col min="1027" max="1027" width="6.25" style="45" customWidth="1"/>
    <col min="1028" max="1029" width="7" style="45" customWidth="1"/>
    <col min="1030" max="1030" width="19.75" style="45" customWidth="1"/>
    <col min="1031" max="1031" width="9.125" style="45" bestFit="1" customWidth="1"/>
    <col min="1032" max="1032" width="10.875" style="45" customWidth="1"/>
    <col min="1033" max="1033" width="11.5" style="45" customWidth="1"/>
    <col min="1034" max="1034" width="12" style="45" customWidth="1"/>
    <col min="1035" max="1035" width="14.75" style="45" customWidth="1"/>
    <col min="1036" max="1036" width="9.875" style="45" bestFit="1" customWidth="1"/>
    <col min="1037" max="1037" width="10.375" style="45" customWidth="1"/>
    <col min="1038" max="1038" width="11.875" style="45" bestFit="1" customWidth="1"/>
    <col min="1039" max="1276" width="9" style="45"/>
    <col min="1277" max="1277" width="6.75" style="45" customWidth="1"/>
    <col min="1278" max="1278" width="9" style="45"/>
    <col min="1279" max="1279" width="29.875" style="45" bestFit="1" customWidth="1"/>
    <col min="1280" max="1280" width="13.875" style="45" customWidth="1"/>
    <col min="1281" max="1281" width="8.625" style="45" customWidth="1"/>
    <col min="1282" max="1282" width="12.375" style="45" customWidth="1"/>
    <col min="1283" max="1283" width="6.25" style="45" customWidth="1"/>
    <col min="1284" max="1285" width="7" style="45" customWidth="1"/>
    <col min="1286" max="1286" width="19.75" style="45" customWidth="1"/>
    <col min="1287" max="1287" width="9.125" style="45" bestFit="1" customWidth="1"/>
    <col min="1288" max="1288" width="10.875" style="45" customWidth="1"/>
    <col min="1289" max="1289" width="11.5" style="45" customWidth="1"/>
    <col min="1290" max="1290" width="12" style="45" customWidth="1"/>
    <col min="1291" max="1291" width="14.75" style="45" customWidth="1"/>
    <col min="1292" max="1292" width="9.875" style="45" bestFit="1" customWidth="1"/>
    <col min="1293" max="1293" width="10.375" style="45" customWidth="1"/>
    <col min="1294" max="1294" width="11.875" style="45" bestFit="1" customWidth="1"/>
    <col min="1295" max="1532" width="9" style="45"/>
    <col min="1533" max="1533" width="6.75" style="45" customWidth="1"/>
    <col min="1534" max="1534" width="9" style="45"/>
    <col min="1535" max="1535" width="29.875" style="45" bestFit="1" customWidth="1"/>
    <col min="1536" max="1536" width="13.875" style="45" customWidth="1"/>
    <col min="1537" max="1537" width="8.625" style="45" customWidth="1"/>
    <col min="1538" max="1538" width="12.375" style="45" customWidth="1"/>
    <col min="1539" max="1539" width="6.25" style="45" customWidth="1"/>
    <col min="1540" max="1541" width="7" style="45" customWidth="1"/>
    <col min="1542" max="1542" width="19.75" style="45" customWidth="1"/>
    <col min="1543" max="1543" width="9.125" style="45" bestFit="1" customWidth="1"/>
    <col min="1544" max="1544" width="10.875" style="45" customWidth="1"/>
    <col min="1545" max="1545" width="11.5" style="45" customWidth="1"/>
    <col min="1546" max="1546" width="12" style="45" customWidth="1"/>
    <col min="1547" max="1547" width="14.75" style="45" customWidth="1"/>
    <col min="1548" max="1548" width="9.875" style="45" bestFit="1" customWidth="1"/>
    <col min="1549" max="1549" width="10.375" style="45" customWidth="1"/>
    <col min="1550" max="1550" width="11.875" style="45" bestFit="1" customWidth="1"/>
    <col min="1551" max="1788" width="9" style="45"/>
    <col min="1789" max="1789" width="6.75" style="45" customWidth="1"/>
    <col min="1790" max="1790" width="9" style="45"/>
    <col min="1791" max="1791" width="29.875" style="45" bestFit="1" customWidth="1"/>
    <col min="1792" max="1792" width="13.875" style="45" customWidth="1"/>
    <col min="1793" max="1793" width="8.625" style="45" customWidth="1"/>
    <col min="1794" max="1794" width="12.375" style="45" customWidth="1"/>
    <col min="1795" max="1795" width="6.25" style="45" customWidth="1"/>
    <col min="1796" max="1797" width="7" style="45" customWidth="1"/>
    <col min="1798" max="1798" width="19.75" style="45" customWidth="1"/>
    <col min="1799" max="1799" width="9.125" style="45" bestFit="1" customWidth="1"/>
    <col min="1800" max="1800" width="10.875" style="45" customWidth="1"/>
    <col min="1801" max="1801" width="11.5" style="45" customWidth="1"/>
    <col min="1802" max="1802" width="12" style="45" customWidth="1"/>
    <col min="1803" max="1803" width="14.75" style="45" customWidth="1"/>
    <col min="1804" max="1804" width="9.875" style="45" bestFit="1" customWidth="1"/>
    <col min="1805" max="1805" width="10.375" style="45" customWidth="1"/>
    <col min="1806" max="1806" width="11.875" style="45" bestFit="1" customWidth="1"/>
    <col min="1807" max="2044" width="9" style="45"/>
    <col min="2045" max="2045" width="6.75" style="45" customWidth="1"/>
    <col min="2046" max="2046" width="9" style="45"/>
    <col min="2047" max="2047" width="29.875" style="45" bestFit="1" customWidth="1"/>
    <col min="2048" max="2048" width="13.875" style="45" customWidth="1"/>
    <col min="2049" max="2049" width="8.625" style="45" customWidth="1"/>
    <col min="2050" max="2050" width="12.375" style="45" customWidth="1"/>
    <col min="2051" max="2051" width="6.25" style="45" customWidth="1"/>
    <col min="2052" max="2053" width="7" style="45" customWidth="1"/>
    <col min="2054" max="2054" width="19.75" style="45" customWidth="1"/>
    <col min="2055" max="2055" width="9.125" style="45" bestFit="1" customWidth="1"/>
    <col min="2056" max="2056" width="10.875" style="45" customWidth="1"/>
    <col min="2057" max="2057" width="11.5" style="45" customWidth="1"/>
    <col min="2058" max="2058" width="12" style="45" customWidth="1"/>
    <col min="2059" max="2059" width="14.75" style="45" customWidth="1"/>
    <col min="2060" max="2060" width="9.875" style="45" bestFit="1" customWidth="1"/>
    <col min="2061" max="2061" width="10.375" style="45" customWidth="1"/>
    <col min="2062" max="2062" width="11.875" style="45" bestFit="1" customWidth="1"/>
    <col min="2063" max="2300" width="9" style="45"/>
    <col min="2301" max="2301" width="6.75" style="45" customWidth="1"/>
    <col min="2302" max="2302" width="9" style="45"/>
    <col min="2303" max="2303" width="29.875" style="45" bestFit="1" customWidth="1"/>
    <col min="2304" max="2304" width="13.875" style="45" customWidth="1"/>
    <col min="2305" max="2305" width="8.625" style="45" customWidth="1"/>
    <col min="2306" max="2306" width="12.375" style="45" customWidth="1"/>
    <col min="2307" max="2307" width="6.25" style="45" customWidth="1"/>
    <col min="2308" max="2309" width="7" style="45" customWidth="1"/>
    <col min="2310" max="2310" width="19.75" style="45" customWidth="1"/>
    <col min="2311" max="2311" width="9.125" style="45" bestFit="1" customWidth="1"/>
    <col min="2312" max="2312" width="10.875" style="45" customWidth="1"/>
    <col min="2313" max="2313" width="11.5" style="45" customWidth="1"/>
    <col min="2314" max="2314" width="12" style="45" customWidth="1"/>
    <col min="2315" max="2315" width="14.75" style="45" customWidth="1"/>
    <col min="2316" max="2316" width="9.875" style="45" bestFit="1" customWidth="1"/>
    <col min="2317" max="2317" width="10.375" style="45" customWidth="1"/>
    <col min="2318" max="2318" width="11.875" style="45" bestFit="1" customWidth="1"/>
    <col min="2319" max="2556" width="9" style="45"/>
    <col min="2557" max="2557" width="6.75" style="45" customWidth="1"/>
    <col min="2558" max="2558" width="9" style="45"/>
    <col min="2559" max="2559" width="29.875" style="45" bestFit="1" customWidth="1"/>
    <col min="2560" max="2560" width="13.875" style="45" customWidth="1"/>
    <col min="2561" max="2561" width="8.625" style="45" customWidth="1"/>
    <col min="2562" max="2562" width="12.375" style="45" customWidth="1"/>
    <col min="2563" max="2563" width="6.25" style="45" customWidth="1"/>
    <col min="2564" max="2565" width="7" style="45" customWidth="1"/>
    <col min="2566" max="2566" width="19.75" style="45" customWidth="1"/>
    <col min="2567" max="2567" width="9.125" style="45" bestFit="1" customWidth="1"/>
    <col min="2568" max="2568" width="10.875" style="45" customWidth="1"/>
    <col min="2569" max="2569" width="11.5" style="45" customWidth="1"/>
    <col min="2570" max="2570" width="12" style="45" customWidth="1"/>
    <col min="2571" max="2571" width="14.75" style="45" customWidth="1"/>
    <col min="2572" max="2572" width="9.875" style="45" bestFit="1" customWidth="1"/>
    <col min="2573" max="2573" width="10.375" style="45" customWidth="1"/>
    <col min="2574" max="2574" width="11.875" style="45" bestFit="1" customWidth="1"/>
    <col min="2575" max="2812" width="9" style="45"/>
    <col min="2813" max="2813" width="6.75" style="45" customWidth="1"/>
    <col min="2814" max="2814" width="9" style="45"/>
    <col min="2815" max="2815" width="29.875" style="45" bestFit="1" customWidth="1"/>
    <col min="2816" max="2816" width="13.875" style="45" customWidth="1"/>
    <col min="2817" max="2817" width="8.625" style="45" customWidth="1"/>
    <col min="2818" max="2818" width="12.375" style="45" customWidth="1"/>
    <col min="2819" max="2819" width="6.25" style="45" customWidth="1"/>
    <col min="2820" max="2821" width="7" style="45" customWidth="1"/>
    <col min="2822" max="2822" width="19.75" style="45" customWidth="1"/>
    <col min="2823" max="2823" width="9.125" style="45" bestFit="1" customWidth="1"/>
    <col min="2824" max="2824" width="10.875" style="45" customWidth="1"/>
    <col min="2825" max="2825" width="11.5" style="45" customWidth="1"/>
    <col min="2826" max="2826" width="12" style="45" customWidth="1"/>
    <col min="2827" max="2827" width="14.75" style="45" customWidth="1"/>
    <col min="2828" max="2828" width="9.875" style="45" bestFit="1" customWidth="1"/>
    <col min="2829" max="2829" width="10.375" style="45" customWidth="1"/>
    <col min="2830" max="2830" width="11.875" style="45" bestFit="1" customWidth="1"/>
    <col min="2831" max="3068" width="9" style="45"/>
    <col min="3069" max="3069" width="6.75" style="45" customWidth="1"/>
    <col min="3070" max="3070" width="9" style="45"/>
    <col min="3071" max="3071" width="29.875" style="45" bestFit="1" customWidth="1"/>
    <col min="3072" max="3072" width="13.875" style="45" customWidth="1"/>
    <col min="3073" max="3073" width="8.625" style="45" customWidth="1"/>
    <col min="3074" max="3074" width="12.375" style="45" customWidth="1"/>
    <col min="3075" max="3075" width="6.25" style="45" customWidth="1"/>
    <col min="3076" max="3077" width="7" style="45" customWidth="1"/>
    <col min="3078" max="3078" width="19.75" style="45" customWidth="1"/>
    <col min="3079" max="3079" width="9.125" style="45" bestFit="1" customWidth="1"/>
    <col min="3080" max="3080" width="10.875" style="45" customWidth="1"/>
    <col min="3081" max="3081" width="11.5" style="45" customWidth="1"/>
    <col min="3082" max="3082" width="12" style="45" customWidth="1"/>
    <col min="3083" max="3083" width="14.75" style="45" customWidth="1"/>
    <col min="3084" max="3084" width="9.875" style="45" bestFit="1" customWidth="1"/>
    <col min="3085" max="3085" width="10.375" style="45" customWidth="1"/>
    <col min="3086" max="3086" width="11.875" style="45" bestFit="1" customWidth="1"/>
    <col min="3087" max="3324" width="9" style="45"/>
    <col min="3325" max="3325" width="6.75" style="45" customWidth="1"/>
    <col min="3326" max="3326" width="9" style="45"/>
    <col min="3327" max="3327" width="29.875" style="45" bestFit="1" customWidth="1"/>
    <col min="3328" max="3328" width="13.875" style="45" customWidth="1"/>
    <col min="3329" max="3329" width="8.625" style="45" customWidth="1"/>
    <col min="3330" max="3330" width="12.375" style="45" customWidth="1"/>
    <col min="3331" max="3331" width="6.25" style="45" customWidth="1"/>
    <col min="3332" max="3333" width="7" style="45" customWidth="1"/>
    <col min="3334" max="3334" width="19.75" style="45" customWidth="1"/>
    <col min="3335" max="3335" width="9.125" style="45" bestFit="1" customWidth="1"/>
    <col min="3336" max="3336" width="10.875" style="45" customWidth="1"/>
    <col min="3337" max="3337" width="11.5" style="45" customWidth="1"/>
    <col min="3338" max="3338" width="12" style="45" customWidth="1"/>
    <col min="3339" max="3339" width="14.75" style="45" customWidth="1"/>
    <col min="3340" max="3340" width="9.875" style="45" bestFit="1" customWidth="1"/>
    <col min="3341" max="3341" width="10.375" style="45" customWidth="1"/>
    <col min="3342" max="3342" width="11.875" style="45" bestFit="1" customWidth="1"/>
    <col min="3343" max="3580" width="9" style="45"/>
    <col min="3581" max="3581" width="6.75" style="45" customWidth="1"/>
    <col min="3582" max="3582" width="9" style="45"/>
    <col min="3583" max="3583" width="29.875" style="45" bestFit="1" customWidth="1"/>
    <col min="3584" max="3584" width="13.875" style="45" customWidth="1"/>
    <col min="3585" max="3585" width="8.625" style="45" customWidth="1"/>
    <col min="3586" max="3586" width="12.375" style="45" customWidth="1"/>
    <col min="3587" max="3587" width="6.25" style="45" customWidth="1"/>
    <col min="3588" max="3589" width="7" style="45" customWidth="1"/>
    <col min="3590" max="3590" width="19.75" style="45" customWidth="1"/>
    <col min="3591" max="3591" width="9.125" style="45" bestFit="1" customWidth="1"/>
    <col min="3592" max="3592" width="10.875" style="45" customWidth="1"/>
    <col min="3593" max="3593" width="11.5" style="45" customWidth="1"/>
    <col min="3594" max="3594" width="12" style="45" customWidth="1"/>
    <col min="3595" max="3595" width="14.75" style="45" customWidth="1"/>
    <col min="3596" max="3596" width="9.875" style="45" bestFit="1" customWidth="1"/>
    <col min="3597" max="3597" width="10.375" style="45" customWidth="1"/>
    <col min="3598" max="3598" width="11.875" style="45" bestFit="1" customWidth="1"/>
    <col min="3599" max="3836" width="9" style="45"/>
    <col min="3837" max="3837" width="6.75" style="45" customWidth="1"/>
    <col min="3838" max="3838" width="9" style="45"/>
    <col min="3839" max="3839" width="29.875" style="45" bestFit="1" customWidth="1"/>
    <col min="3840" max="3840" width="13.875" style="45" customWidth="1"/>
    <col min="3841" max="3841" width="8.625" style="45" customWidth="1"/>
    <col min="3842" max="3842" width="12.375" style="45" customWidth="1"/>
    <col min="3843" max="3843" width="6.25" style="45" customWidth="1"/>
    <col min="3844" max="3845" width="7" style="45" customWidth="1"/>
    <col min="3846" max="3846" width="19.75" style="45" customWidth="1"/>
    <col min="3847" max="3847" width="9.125" style="45" bestFit="1" customWidth="1"/>
    <col min="3848" max="3848" width="10.875" style="45" customWidth="1"/>
    <col min="3849" max="3849" width="11.5" style="45" customWidth="1"/>
    <col min="3850" max="3850" width="12" style="45" customWidth="1"/>
    <col min="3851" max="3851" width="14.75" style="45" customWidth="1"/>
    <col min="3852" max="3852" width="9.875" style="45" bestFit="1" customWidth="1"/>
    <col min="3853" max="3853" width="10.375" style="45" customWidth="1"/>
    <col min="3854" max="3854" width="11.875" style="45" bestFit="1" customWidth="1"/>
    <col min="3855" max="4092" width="9" style="45"/>
    <col min="4093" max="4093" width="6.75" style="45" customWidth="1"/>
    <col min="4094" max="4094" width="9" style="45"/>
    <col min="4095" max="4095" width="29.875" style="45" bestFit="1" customWidth="1"/>
    <col min="4096" max="4096" width="13.875" style="45" customWidth="1"/>
    <col min="4097" max="4097" width="8.625" style="45" customWidth="1"/>
    <col min="4098" max="4098" width="12.375" style="45" customWidth="1"/>
    <col min="4099" max="4099" width="6.25" style="45" customWidth="1"/>
    <col min="4100" max="4101" width="7" style="45" customWidth="1"/>
    <col min="4102" max="4102" width="19.75" style="45" customWidth="1"/>
    <col min="4103" max="4103" width="9.125" style="45" bestFit="1" customWidth="1"/>
    <col min="4104" max="4104" width="10.875" style="45" customWidth="1"/>
    <col min="4105" max="4105" width="11.5" style="45" customWidth="1"/>
    <col min="4106" max="4106" width="12" style="45" customWidth="1"/>
    <col min="4107" max="4107" width="14.75" style="45" customWidth="1"/>
    <col min="4108" max="4108" width="9.875" style="45" bestFit="1" customWidth="1"/>
    <col min="4109" max="4109" width="10.375" style="45" customWidth="1"/>
    <col min="4110" max="4110" width="11.875" style="45" bestFit="1" customWidth="1"/>
    <col min="4111" max="4348" width="9" style="45"/>
    <col min="4349" max="4349" width="6.75" style="45" customWidth="1"/>
    <col min="4350" max="4350" width="9" style="45"/>
    <col min="4351" max="4351" width="29.875" style="45" bestFit="1" customWidth="1"/>
    <col min="4352" max="4352" width="13.875" style="45" customWidth="1"/>
    <col min="4353" max="4353" width="8.625" style="45" customWidth="1"/>
    <col min="4354" max="4354" width="12.375" style="45" customWidth="1"/>
    <col min="4355" max="4355" width="6.25" style="45" customWidth="1"/>
    <col min="4356" max="4357" width="7" style="45" customWidth="1"/>
    <col min="4358" max="4358" width="19.75" style="45" customWidth="1"/>
    <col min="4359" max="4359" width="9.125" style="45" bestFit="1" customWidth="1"/>
    <col min="4360" max="4360" width="10.875" style="45" customWidth="1"/>
    <col min="4361" max="4361" width="11.5" style="45" customWidth="1"/>
    <col min="4362" max="4362" width="12" style="45" customWidth="1"/>
    <col min="4363" max="4363" width="14.75" style="45" customWidth="1"/>
    <col min="4364" max="4364" width="9.875" style="45" bestFit="1" customWidth="1"/>
    <col min="4365" max="4365" width="10.375" style="45" customWidth="1"/>
    <col min="4366" max="4366" width="11.875" style="45" bestFit="1" customWidth="1"/>
    <col min="4367" max="4604" width="9" style="45"/>
    <col min="4605" max="4605" width="6.75" style="45" customWidth="1"/>
    <col min="4606" max="4606" width="9" style="45"/>
    <col min="4607" max="4607" width="29.875" style="45" bestFit="1" customWidth="1"/>
    <col min="4608" max="4608" width="13.875" style="45" customWidth="1"/>
    <col min="4609" max="4609" width="8.625" style="45" customWidth="1"/>
    <col min="4610" max="4610" width="12.375" style="45" customWidth="1"/>
    <col min="4611" max="4611" width="6.25" style="45" customWidth="1"/>
    <col min="4612" max="4613" width="7" style="45" customWidth="1"/>
    <col min="4614" max="4614" width="19.75" style="45" customWidth="1"/>
    <col min="4615" max="4615" width="9.125" style="45" bestFit="1" customWidth="1"/>
    <col min="4616" max="4616" width="10.875" style="45" customWidth="1"/>
    <col min="4617" max="4617" width="11.5" style="45" customWidth="1"/>
    <col min="4618" max="4618" width="12" style="45" customWidth="1"/>
    <col min="4619" max="4619" width="14.75" style="45" customWidth="1"/>
    <col min="4620" max="4620" width="9.875" style="45" bestFit="1" customWidth="1"/>
    <col min="4621" max="4621" width="10.375" style="45" customWidth="1"/>
    <col min="4622" max="4622" width="11.875" style="45" bestFit="1" customWidth="1"/>
    <col min="4623" max="4860" width="9" style="45"/>
    <col min="4861" max="4861" width="6.75" style="45" customWidth="1"/>
    <col min="4862" max="4862" width="9" style="45"/>
    <col min="4863" max="4863" width="29.875" style="45" bestFit="1" customWidth="1"/>
    <col min="4864" max="4864" width="13.875" style="45" customWidth="1"/>
    <col min="4865" max="4865" width="8.625" style="45" customWidth="1"/>
    <col min="4866" max="4866" width="12.375" style="45" customWidth="1"/>
    <col min="4867" max="4867" width="6.25" style="45" customWidth="1"/>
    <col min="4868" max="4869" width="7" style="45" customWidth="1"/>
    <col min="4870" max="4870" width="19.75" style="45" customWidth="1"/>
    <col min="4871" max="4871" width="9.125" style="45" bestFit="1" customWidth="1"/>
    <col min="4872" max="4872" width="10.875" style="45" customWidth="1"/>
    <col min="4873" max="4873" width="11.5" style="45" customWidth="1"/>
    <col min="4874" max="4874" width="12" style="45" customWidth="1"/>
    <col min="4875" max="4875" width="14.75" style="45" customWidth="1"/>
    <col min="4876" max="4876" width="9.875" style="45" bestFit="1" customWidth="1"/>
    <col min="4877" max="4877" width="10.375" style="45" customWidth="1"/>
    <col min="4878" max="4878" width="11.875" style="45" bestFit="1" customWidth="1"/>
    <col min="4879" max="5116" width="9" style="45"/>
    <col min="5117" max="5117" width="6.75" style="45" customWidth="1"/>
    <col min="5118" max="5118" width="9" style="45"/>
    <col min="5119" max="5119" width="29.875" style="45" bestFit="1" customWidth="1"/>
    <col min="5120" max="5120" width="13.875" style="45" customWidth="1"/>
    <col min="5121" max="5121" width="8.625" style="45" customWidth="1"/>
    <col min="5122" max="5122" width="12.375" style="45" customWidth="1"/>
    <col min="5123" max="5123" width="6.25" style="45" customWidth="1"/>
    <col min="5124" max="5125" width="7" style="45" customWidth="1"/>
    <col min="5126" max="5126" width="19.75" style="45" customWidth="1"/>
    <col min="5127" max="5127" width="9.125" style="45" bestFit="1" customWidth="1"/>
    <col min="5128" max="5128" width="10.875" style="45" customWidth="1"/>
    <col min="5129" max="5129" width="11.5" style="45" customWidth="1"/>
    <col min="5130" max="5130" width="12" style="45" customWidth="1"/>
    <col min="5131" max="5131" width="14.75" style="45" customWidth="1"/>
    <col min="5132" max="5132" width="9.875" style="45" bestFit="1" customWidth="1"/>
    <col min="5133" max="5133" width="10.375" style="45" customWidth="1"/>
    <col min="5134" max="5134" width="11.875" style="45" bestFit="1" customWidth="1"/>
    <col min="5135" max="5372" width="9" style="45"/>
    <col min="5373" max="5373" width="6.75" style="45" customWidth="1"/>
    <col min="5374" max="5374" width="9" style="45"/>
    <col min="5375" max="5375" width="29.875" style="45" bestFit="1" customWidth="1"/>
    <col min="5376" max="5376" width="13.875" style="45" customWidth="1"/>
    <col min="5377" max="5377" width="8.625" style="45" customWidth="1"/>
    <col min="5378" max="5378" width="12.375" style="45" customWidth="1"/>
    <col min="5379" max="5379" width="6.25" style="45" customWidth="1"/>
    <col min="5380" max="5381" width="7" style="45" customWidth="1"/>
    <col min="5382" max="5382" width="19.75" style="45" customWidth="1"/>
    <col min="5383" max="5383" width="9.125" style="45" bestFit="1" customWidth="1"/>
    <col min="5384" max="5384" width="10.875" style="45" customWidth="1"/>
    <col min="5385" max="5385" width="11.5" style="45" customWidth="1"/>
    <col min="5386" max="5386" width="12" style="45" customWidth="1"/>
    <col min="5387" max="5387" width="14.75" style="45" customWidth="1"/>
    <col min="5388" max="5388" width="9.875" style="45" bestFit="1" customWidth="1"/>
    <col min="5389" max="5389" width="10.375" style="45" customWidth="1"/>
    <col min="5390" max="5390" width="11.875" style="45" bestFit="1" customWidth="1"/>
    <col min="5391" max="5628" width="9" style="45"/>
    <col min="5629" max="5629" width="6.75" style="45" customWidth="1"/>
    <col min="5630" max="5630" width="9" style="45"/>
    <col min="5631" max="5631" width="29.875" style="45" bestFit="1" customWidth="1"/>
    <col min="5632" max="5632" width="13.875" style="45" customWidth="1"/>
    <col min="5633" max="5633" width="8.625" style="45" customWidth="1"/>
    <col min="5634" max="5634" width="12.375" style="45" customWidth="1"/>
    <col min="5635" max="5635" width="6.25" style="45" customWidth="1"/>
    <col min="5636" max="5637" width="7" style="45" customWidth="1"/>
    <col min="5638" max="5638" width="19.75" style="45" customWidth="1"/>
    <col min="5639" max="5639" width="9.125" style="45" bestFit="1" customWidth="1"/>
    <col min="5640" max="5640" width="10.875" style="45" customWidth="1"/>
    <col min="5641" max="5641" width="11.5" style="45" customWidth="1"/>
    <col min="5642" max="5642" width="12" style="45" customWidth="1"/>
    <col min="5643" max="5643" width="14.75" style="45" customWidth="1"/>
    <col min="5644" max="5644" width="9.875" style="45" bestFit="1" customWidth="1"/>
    <col min="5645" max="5645" width="10.375" style="45" customWidth="1"/>
    <col min="5646" max="5646" width="11.875" style="45" bestFit="1" customWidth="1"/>
    <col min="5647" max="5884" width="9" style="45"/>
    <col min="5885" max="5885" width="6.75" style="45" customWidth="1"/>
    <col min="5886" max="5886" width="9" style="45"/>
    <col min="5887" max="5887" width="29.875" style="45" bestFit="1" customWidth="1"/>
    <col min="5888" max="5888" width="13.875" style="45" customWidth="1"/>
    <col min="5889" max="5889" width="8.625" style="45" customWidth="1"/>
    <col min="5890" max="5890" width="12.375" style="45" customWidth="1"/>
    <col min="5891" max="5891" width="6.25" style="45" customWidth="1"/>
    <col min="5892" max="5893" width="7" style="45" customWidth="1"/>
    <col min="5894" max="5894" width="19.75" style="45" customWidth="1"/>
    <col min="5895" max="5895" width="9.125" style="45" bestFit="1" customWidth="1"/>
    <col min="5896" max="5896" width="10.875" style="45" customWidth="1"/>
    <col min="5897" max="5897" width="11.5" style="45" customWidth="1"/>
    <col min="5898" max="5898" width="12" style="45" customWidth="1"/>
    <col min="5899" max="5899" width="14.75" style="45" customWidth="1"/>
    <col min="5900" max="5900" width="9.875" style="45" bestFit="1" customWidth="1"/>
    <col min="5901" max="5901" width="10.375" style="45" customWidth="1"/>
    <col min="5902" max="5902" width="11.875" style="45" bestFit="1" customWidth="1"/>
    <col min="5903" max="6140" width="9" style="45"/>
    <col min="6141" max="6141" width="6.75" style="45" customWidth="1"/>
    <col min="6142" max="6142" width="9" style="45"/>
    <col min="6143" max="6143" width="29.875" style="45" bestFit="1" customWidth="1"/>
    <col min="6144" max="6144" width="13.875" style="45" customWidth="1"/>
    <col min="6145" max="6145" width="8.625" style="45" customWidth="1"/>
    <col min="6146" max="6146" width="12.375" style="45" customWidth="1"/>
    <col min="6147" max="6147" width="6.25" style="45" customWidth="1"/>
    <col min="6148" max="6149" width="7" style="45" customWidth="1"/>
    <col min="6150" max="6150" width="19.75" style="45" customWidth="1"/>
    <col min="6151" max="6151" width="9.125" style="45" bestFit="1" customWidth="1"/>
    <col min="6152" max="6152" width="10.875" style="45" customWidth="1"/>
    <col min="6153" max="6153" width="11.5" style="45" customWidth="1"/>
    <col min="6154" max="6154" width="12" style="45" customWidth="1"/>
    <col min="6155" max="6155" width="14.75" style="45" customWidth="1"/>
    <col min="6156" max="6156" width="9.875" style="45" bestFit="1" customWidth="1"/>
    <col min="6157" max="6157" width="10.375" style="45" customWidth="1"/>
    <col min="6158" max="6158" width="11.875" style="45" bestFit="1" customWidth="1"/>
    <col min="6159" max="6396" width="9" style="45"/>
    <col min="6397" max="6397" width="6.75" style="45" customWidth="1"/>
    <col min="6398" max="6398" width="9" style="45"/>
    <col min="6399" max="6399" width="29.875" style="45" bestFit="1" customWidth="1"/>
    <col min="6400" max="6400" width="13.875" style="45" customWidth="1"/>
    <col min="6401" max="6401" width="8.625" style="45" customWidth="1"/>
    <col min="6402" max="6402" width="12.375" style="45" customWidth="1"/>
    <col min="6403" max="6403" width="6.25" style="45" customWidth="1"/>
    <col min="6404" max="6405" width="7" style="45" customWidth="1"/>
    <col min="6406" max="6406" width="19.75" style="45" customWidth="1"/>
    <col min="6407" max="6407" width="9.125" style="45" bestFit="1" customWidth="1"/>
    <col min="6408" max="6408" width="10.875" style="45" customWidth="1"/>
    <col min="6409" max="6409" width="11.5" style="45" customWidth="1"/>
    <col min="6410" max="6410" width="12" style="45" customWidth="1"/>
    <col min="6411" max="6411" width="14.75" style="45" customWidth="1"/>
    <col min="6412" max="6412" width="9.875" style="45" bestFit="1" customWidth="1"/>
    <col min="6413" max="6413" width="10.375" style="45" customWidth="1"/>
    <col min="6414" max="6414" width="11.875" style="45" bestFit="1" customWidth="1"/>
    <col min="6415" max="6652" width="9" style="45"/>
    <col min="6653" max="6653" width="6.75" style="45" customWidth="1"/>
    <col min="6654" max="6654" width="9" style="45"/>
    <col min="6655" max="6655" width="29.875" style="45" bestFit="1" customWidth="1"/>
    <col min="6656" max="6656" width="13.875" style="45" customWidth="1"/>
    <col min="6657" max="6657" width="8.625" style="45" customWidth="1"/>
    <col min="6658" max="6658" width="12.375" style="45" customWidth="1"/>
    <col min="6659" max="6659" width="6.25" style="45" customWidth="1"/>
    <col min="6660" max="6661" width="7" style="45" customWidth="1"/>
    <col min="6662" max="6662" width="19.75" style="45" customWidth="1"/>
    <col min="6663" max="6663" width="9.125" style="45" bestFit="1" customWidth="1"/>
    <col min="6664" max="6664" width="10.875" style="45" customWidth="1"/>
    <col min="6665" max="6665" width="11.5" style="45" customWidth="1"/>
    <col min="6666" max="6666" width="12" style="45" customWidth="1"/>
    <col min="6667" max="6667" width="14.75" style="45" customWidth="1"/>
    <col min="6668" max="6668" width="9.875" style="45" bestFit="1" customWidth="1"/>
    <col min="6669" max="6669" width="10.375" style="45" customWidth="1"/>
    <col min="6670" max="6670" width="11.875" style="45" bestFit="1" customWidth="1"/>
    <col min="6671" max="6908" width="9" style="45"/>
    <col min="6909" max="6909" width="6.75" style="45" customWidth="1"/>
    <col min="6910" max="6910" width="9" style="45"/>
    <col min="6911" max="6911" width="29.875" style="45" bestFit="1" customWidth="1"/>
    <col min="6912" max="6912" width="13.875" style="45" customWidth="1"/>
    <col min="6913" max="6913" width="8.625" style="45" customWidth="1"/>
    <col min="6914" max="6914" width="12.375" style="45" customWidth="1"/>
    <col min="6915" max="6915" width="6.25" style="45" customWidth="1"/>
    <col min="6916" max="6917" width="7" style="45" customWidth="1"/>
    <col min="6918" max="6918" width="19.75" style="45" customWidth="1"/>
    <col min="6919" max="6919" width="9.125" style="45" bestFit="1" customWidth="1"/>
    <col min="6920" max="6920" width="10.875" style="45" customWidth="1"/>
    <col min="6921" max="6921" width="11.5" style="45" customWidth="1"/>
    <col min="6922" max="6922" width="12" style="45" customWidth="1"/>
    <col min="6923" max="6923" width="14.75" style="45" customWidth="1"/>
    <col min="6924" max="6924" width="9.875" style="45" bestFit="1" customWidth="1"/>
    <col min="6925" max="6925" width="10.375" style="45" customWidth="1"/>
    <col min="6926" max="6926" width="11.875" style="45" bestFit="1" customWidth="1"/>
    <col min="6927" max="7164" width="9" style="45"/>
    <col min="7165" max="7165" width="6.75" style="45" customWidth="1"/>
    <col min="7166" max="7166" width="9" style="45"/>
    <col min="7167" max="7167" width="29.875" style="45" bestFit="1" customWidth="1"/>
    <col min="7168" max="7168" width="13.875" style="45" customWidth="1"/>
    <col min="7169" max="7169" width="8.625" style="45" customWidth="1"/>
    <col min="7170" max="7170" width="12.375" style="45" customWidth="1"/>
    <col min="7171" max="7171" width="6.25" style="45" customWidth="1"/>
    <col min="7172" max="7173" width="7" style="45" customWidth="1"/>
    <col min="7174" max="7174" width="19.75" style="45" customWidth="1"/>
    <col min="7175" max="7175" width="9.125" style="45" bestFit="1" customWidth="1"/>
    <col min="7176" max="7176" width="10.875" style="45" customWidth="1"/>
    <col min="7177" max="7177" width="11.5" style="45" customWidth="1"/>
    <col min="7178" max="7178" width="12" style="45" customWidth="1"/>
    <col min="7179" max="7179" width="14.75" style="45" customWidth="1"/>
    <col min="7180" max="7180" width="9.875" style="45" bestFit="1" customWidth="1"/>
    <col min="7181" max="7181" width="10.375" style="45" customWidth="1"/>
    <col min="7182" max="7182" width="11.875" style="45" bestFit="1" customWidth="1"/>
    <col min="7183" max="7420" width="9" style="45"/>
    <col min="7421" max="7421" width="6.75" style="45" customWidth="1"/>
    <col min="7422" max="7422" width="9" style="45"/>
    <col min="7423" max="7423" width="29.875" style="45" bestFit="1" customWidth="1"/>
    <col min="7424" max="7424" width="13.875" style="45" customWidth="1"/>
    <col min="7425" max="7425" width="8.625" style="45" customWidth="1"/>
    <col min="7426" max="7426" width="12.375" style="45" customWidth="1"/>
    <col min="7427" max="7427" width="6.25" style="45" customWidth="1"/>
    <col min="7428" max="7429" width="7" style="45" customWidth="1"/>
    <col min="7430" max="7430" width="19.75" style="45" customWidth="1"/>
    <col min="7431" max="7431" width="9.125" style="45" bestFit="1" customWidth="1"/>
    <col min="7432" max="7432" width="10.875" style="45" customWidth="1"/>
    <col min="7433" max="7433" width="11.5" style="45" customWidth="1"/>
    <col min="7434" max="7434" width="12" style="45" customWidth="1"/>
    <col min="7435" max="7435" width="14.75" style="45" customWidth="1"/>
    <col min="7436" max="7436" width="9.875" style="45" bestFit="1" customWidth="1"/>
    <col min="7437" max="7437" width="10.375" style="45" customWidth="1"/>
    <col min="7438" max="7438" width="11.875" style="45" bestFit="1" customWidth="1"/>
    <col min="7439" max="7676" width="9" style="45"/>
    <col min="7677" max="7677" width="6.75" style="45" customWidth="1"/>
    <col min="7678" max="7678" width="9" style="45"/>
    <col min="7679" max="7679" width="29.875" style="45" bestFit="1" customWidth="1"/>
    <col min="7680" max="7680" width="13.875" style="45" customWidth="1"/>
    <col min="7681" max="7681" width="8.625" style="45" customWidth="1"/>
    <col min="7682" max="7682" width="12.375" style="45" customWidth="1"/>
    <col min="7683" max="7683" width="6.25" style="45" customWidth="1"/>
    <col min="7684" max="7685" width="7" style="45" customWidth="1"/>
    <col min="7686" max="7686" width="19.75" style="45" customWidth="1"/>
    <col min="7687" max="7687" width="9.125" style="45" bestFit="1" customWidth="1"/>
    <col min="7688" max="7688" width="10.875" style="45" customWidth="1"/>
    <col min="7689" max="7689" width="11.5" style="45" customWidth="1"/>
    <col min="7690" max="7690" width="12" style="45" customWidth="1"/>
    <col min="7691" max="7691" width="14.75" style="45" customWidth="1"/>
    <col min="7692" max="7692" width="9.875" style="45" bestFit="1" customWidth="1"/>
    <col min="7693" max="7693" width="10.375" style="45" customWidth="1"/>
    <col min="7694" max="7694" width="11.875" style="45" bestFit="1" customWidth="1"/>
    <col min="7695" max="7932" width="9" style="45"/>
    <col min="7933" max="7933" width="6.75" style="45" customWidth="1"/>
    <col min="7934" max="7934" width="9" style="45"/>
    <col min="7935" max="7935" width="29.875" style="45" bestFit="1" customWidth="1"/>
    <col min="7936" max="7936" width="13.875" style="45" customWidth="1"/>
    <col min="7937" max="7937" width="8.625" style="45" customWidth="1"/>
    <col min="7938" max="7938" width="12.375" style="45" customWidth="1"/>
    <col min="7939" max="7939" width="6.25" style="45" customWidth="1"/>
    <col min="7940" max="7941" width="7" style="45" customWidth="1"/>
    <col min="7942" max="7942" width="19.75" style="45" customWidth="1"/>
    <col min="7943" max="7943" width="9.125" style="45" bestFit="1" customWidth="1"/>
    <col min="7944" max="7944" width="10.875" style="45" customWidth="1"/>
    <col min="7945" max="7945" width="11.5" style="45" customWidth="1"/>
    <col min="7946" max="7946" width="12" style="45" customWidth="1"/>
    <col min="7947" max="7947" width="14.75" style="45" customWidth="1"/>
    <col min="7948" max="7948" width="9.875" style="45" bestFit="1" customWidth="1"/>
    <col min="7949" max="7949" width="10.375" style="45" customWidth="1"/>
    <col min="7950" max="7950" width="11.875" style="45" bestFit="1" customWidth="1"/>
    <col min="7951" max="8188" width="9" style="45"/>
    <col min="8189" max="8189" width="6.75" style="45" customWidth="1"/>
    <col min="8190" max="8190" width="9" style="45"/>
    <col min="8191" max="8191" width="29.875" style="45" bestFit="1" customWidth="1"/>
    <col min="8192" max="8192" width="13.875" style="45" customWidth="1"/>
    <col min="8193" max="8193" width="8.625" style="45" customWidth="1"/>
    <col min="8194" max="8194" width="12.375" style="45" customWidth="1"/>
    <col min="8195" max="8195" width="6.25" style="45" customWidth="1"/>
    <col min="8196" max="8197" width="7" style="45" customWidth="1"/>
    <col min="8198" max="8198" width="19.75" style="45" customWidth="1"/>
    <col min="8199" max="8199" width="9.125" style="45" bestFit="1" customWidth="1"/>
    <col min="8200" max="8200" width="10.875" style="45" customWidth="1"/>
    <col min="8201" max="8201" width="11.5" style="45" customWidth="1"/>
    <col min="8202" max="8202" width="12" style="45" customWidth="1"/>
    <col min="8203" max="8203" width="14.75" style="45" customWidth="1"/>
    <col min="8204" max="8204" width="9.875" style="45" bestFit="1" customWidth="1"/>
    <col min="8205" max="8205" width="10.375" style="45" customWidth="1"/>
    <col min="8206" max="8206" width="11.875" style="45" bestFit="1" customWidth="1"/>
    <col min="8207" max="8444" width="9" style="45"/>
    <col min="8445" max="8445" width="6.75" style="45" customWidth="1"/>
    <col min="8446" max="8446" width="9" style="45"/>
    <col min="8447" max="8447" width="29.875" style="45" bestFit="1" customWidth="1"/>
    <col min="8448" max="8448" width="13.875" style="45" customWidth="1"/>
    <col min="8449" max="8449" width="8.625" style="45" customWidth="1"/>
    <col min="8450" max="8450" width="12.375" style="45" customWidth="1"/>
    <col min="8451" max="8451" width="6.25" style="45" customWidth="1"/>
    <col min="8452" max="8453" width="7" style="45" customWidth="1"/>
    <col min="8454" max="8454" width="19.75" style="45" customWidth="1"/>
    <col min="8455" max="8455" width="9.125" style="45" bestFit="1" customWidth="1"/>
    <col min="8456" max="8456" width="10.875" style="45" customWidth="1"/>
    <col min="8457" max="8457" width="11.5" style="45" customWidth="1"/>
    <col min="8458" max="8458" width="12" style="45" customWidth="1"/>
    <col min="8459" max="8459" width="14.75" style="45" customWidth="1"/>
    <col min="8460" max="8460" width="9.875" style="45" bestFit="1" customWidth="1"/>
    <col min="8461" max="8461" width="10.375" style="45" customWidth="1"/>
    <col min="8462" max="8462" width="11.875" style="45" bestFit="1" customWidth="1"/>
    <col min="8463" max="8700" width="9" style="45"/>
    <col min="8701" max="8701" width="6.75" style="45" customWidth="1"/>
    <col min="8702" max="8702" width="9" style="45"/>
    <col min="8703" max="8703" width="29.875" style="45" bestFit="1" customWidth="1"/>
    <col min="8704" max="8704" width="13.875" style="45" customWidth="1"/>
    <col min="8705" max="8705" width="8.625" style="45" customWidth="1"/>
    <col min="8706" max="8706" width="12.375" style="45" customWidth="1"/>
    <col min="8707" max="8707" width="6.25" style="45" customWidth="1"/>
    <col min="8708" max="8709" width="7" style="45" customWidth="1"/>
    <col min="8710" max="8710" width="19.75" style="45" customWidth="1"/>
    <col min="8711" max="8711" width="9.125" style="45" bestFit="1" customWidth="1"/>
    <col min="8712" max="8712" width="10.875" style="45" customWidth="1"/>
    <col min="8713" max="8713" width="11.5" style="45" customWidth="1"/>
    <col min="8714" max="8714" width="12" style="45" customWidth="1"/>
    <col min="8715" max="8715" width="14.75" style="45" customWidth="1"/>
    <col min="8716" max="8716" width="9.875" style="45" bestFit="1" customWidth="1"/>
    <col min="8717" max="8717" width="10.375" style="45" customWidth="1"/>
    <col min="8718" max="8718" width="11.875" style="45" bestFit="1" customWidth="1"/>
    <col min="8719" max="8956" width="9" style="45"/>
    <col min="8957" max="8957" width="6.75" style="45" customWidth="1"/>
    <col min="8958" max="8958" width="9" style="45"/>
    <col min="8959" max="8959" width="29.875" style="45" bestFit="1" customWidth="1"/>
    <col min="8960" max="8960" width="13.875" style="45" customWidth="1"/>
    <col min="8961" max="8961" width="8.625" style="45" customWidth="1"/>
    <col min="8962" max="8962" width="12.375" style="45" customWidth="1"/>
    <col min="8963" max="8963" width="6.25" style="45" customWidth="1"/>
    <col min="8964" max="8965" width="7" style="45" customWidth="1"/>
    <col min="8966" max="8966" width="19.75" style="45" customWidth="1"/>
    <col min="8967" max="8967" width="9.125" style="45" bestFit="1" customWidth="1"/>
    <col min="8968" max="8968" width="10.875" style="45" customWidth="1"/>
    <col min="8969" max="8969" width="11.5" style="45" customWidth="1"/>
    <col min="8970" max="8970" width="12" style="45" customWidth="1"/>
    <col min="8971" max="8971" width="14.75" style="45" customWidth="1"/>
    <col min="8972" max="8972" width="9.875" style="45" bestFit="1" customWidth="1"/>
    <col min="8973" max="8973" width="10.375" style="45" customWidth="1"/>
    <col min="8974" max="8974" width="11.875" style="45" bestFit="1" customWidth="1"/>
    <col min="8975" max="9212" width="9" style="45"/>
    <col min="9213" max="9213" width="6.75" style="45" customWidth="1"/>
    <col min="9214" max="9214" width="9" style="45"/>
    <col min="9215" max="9215" width="29.875" style="45" bestFit="1" customWidth="1"/>
    <col min="9216" max="9216" width="13.875" style="45" customWidth="1"/>
    <col min="9217" max="9217" width="8.625" style="45" customWidth="1"/>
    <col min="9218" max="9218" width="12.375" style="45" customWidth="1"/>
    <col min="9219" max="9219" width="6.25" style="45" customWidth="1"/>
    <col min="9220" max="9221" width="7" style="45" customWidth="1"/>
    <col min="9222" max="9222" width="19.75" style="45" customWidth="1"/>
    <col min="9223" max="9223" width="9.125" style="45" bestFit="1" customWidth="1"/>
    <col min="9224" max="9224" width="10.875" style="45" customWidth="1"/>
    <col min="9225" max="9225" width="11.5" style="45" customWidth="1"/>
    <col min="9226" max="9226" width="12" style="45" customWidth="1"/>
    <col min="9227" max="9227" width="14.75" style="45" customWidth="1"/>
    <col min="9228" max="9228" width="9.875" style="45" bestFit="1" customWidth="1"/>
    <col min="9229" max="9229" width="10.375" style="45" customWidth="1"/>
    <col min="9230" max="9230" width="11.875" style="45" bestFit="1" customWidth="1"/>
    <col min="9231" max="9468" width="9" style="45"/>
    <col min="9469" max="9469" width="6.75" style="45" customWidth="1"/>
    <col min="9470" max="9470" width="9" style="45"/>
    <col min="9471" max="9471" width="29.875" style="45" bestFit="1" customWidth="1"/>
    <col min="9472" max="9472" width="13.875" style="45" customWidth="1"/>
    <col min="9473" max="9473" width="8.625" style="45" customWidth="1"/>
    <col min="9474" max="9474" width="12.375" style="45" customWidth="1"/>
    <col min="9475" max="9475" width="6.25" style="45" customWidth="1"/>
    <col min="9476" max="9477" width="7" style="45" customWidth="1"/>
    <col min="9478" max="9478" width="19.75" style="45" customWidth="1"/>
    <col min="9479" max="9479" width="9.125" style="45" bestFit="1" customWidth="1"/>
    <col min="9480" max="9480" width="10.875" style="45" customWidth="1"/>
    <col min="9481" max="9481" width="11.5" style="45" customWidth="1"/>
    <col min="9482" max="9482" width="12" style="45" customWidth="1"/>
    <col min="9483" max="9483" width="14.75" style="45" customWidth="1"/>
    <col min="9484" max="9484" width="9.875" style="45" bestFit="1" customWidth="1"/>
    <col min="9485" max="9485" width="10.375" style="45" customWidth="1"/>
    <col min="9486" max="9486" width="11.875" style="45" bestFit="1" customWidth="1"/>
    <col min="9487" max="9724" width="9" style="45"/>
    <col min="9725" max="9725" width="6.75" style="45" customWidth="1"/>
    <col min="9726" max="9726" width="9" style="45"/>
    <col min="9727" max="9727" width="29.875" style="45" bestFit="1" customWidth="1"/>
    <col min="9728" max="9728" width="13.875" style="45" customWidth="1"/>
    <col min="9729" max="9729" width="8.625" style="45" customWidth="1"/>
    <col min="9730" max="9730" width="12.375" style="45" customWidth="1"/>
    <col min="9731" max="9731" width="6.25" style="45" customWidth="1"/>
    <col min="9732" max="9733" width="7" style="45" customWidth="1"/>
    <col min="9734" max="9734" width="19.75" style="45" customWidth="1"/>
    <col min="9735" max="9735" width="9.125" style="45" bestFit="1" customWidth="1"/>
    <col min="9736" max="9736" width="10.875" style="45" customWidth="1"/>
    <col min="9737" max="9737" width="11.5" style="45" customWidth="1"/>
    <col min="9738" max="9738" width="12" style="45" customWidth="1"/>
    <col min="9739" max="9739" width="14.75" style="45" customWidth="1"/>
    <col min="9740" max="9740" width="9.875" style="45" bestFit="1" customWidth="1"/>
    <col min="9741" max="9741" width="10.375" style="45" customWidth="1"/>
    <col min="9742" max="9742" width="11.875" style="45" bestFit="1" customWidth="1"/>
    <col min="9743" max="9980" width="9" style="45"/>
    <col min="9981" max="9981" width="6.75" style="45" customWidth="1"/>
    <col min="9982" max="9982" width="9" style="45"/>
    <col min="9983" max="9983" width="29.875" style="45" bestFit="1" customWidth="1"/>
    <col min="9984" max="9984" width="13.875" style="45" customWidth="1"/>
    <col min="9985" max="9985" width="8.625" style="45" customWidth="1"/>
    <col min="9986" max="9986" width="12.375" style="45" customWidth="1"/>
    <col min="9987" max="9987" width="6.25" style="45" customWidth="1"/>
    <col min="9988" max="9989" width="7" style="45" customWidth="1"/>
    <col min="9990" max="9990" width="19.75" style="45" customWidth="1"/>
    <col min="9991" max="9991" width="9.125" style="45" bestFit="1" customWidth="1"/>
    <col min="9992" max="9992" width="10.875" style="45" customWidth="1"/>
    <col min="9993" max="9993" width="11.5" style="45" customWidth="1"/>
    <col min="9994" max="9994" width="12" style="45" customWidth="1"/>
    <col min="9995" max="9995" width="14.75" style="45" customWidth="1"/>
    <col min="9996" max="9996" width="9.875" style="45" bestFit="1" customWidth="1"/>
    <col min="9997" max="9997" width="10.375" style="45" customWidth="1"/>
    <col min="9998" max="9998" width="11.875" style="45" bestFit="1" customWidth="1"/>
    <col min="9999" max="10236" width="9" style="45"/>
    <col min="10237" max="10237" width="6.75" style="45" customWidth="1"/>
    <col min="10238" max="10238" width="9" style="45"/>
    <col min="10239" max="10239" width="29.875" style="45" bestFit="1" customWidth="1"/>
    <col min="10240" max="10240" width="13.875" style="45" customWidth="1"/>
    <col min="10241" max="10241" width="8.625" style="45" customWidth="1"/>
    <col min="10242" max="10242" width="12.375" style="45" customWidth="1"/>
    <col min="10243" max="10243" width="6.25" style="45" customWidth="1"/>
    <col min="10244" max="10245" width="7" style="45" customWidth="1"/>
    <col min="10246" max="10246" width="19.75" style="45" customWidth="1"/>
    <col min="10247" max="10247" width="9.125" style="45" bestFit="1" customWidth="1"/>
    <col min="10248" max="10248" width="10.875" style="45" customWidth="1"/>
    <col min="10249" max="10249" width="11.5" style="45" customWidth="1"/>
    <col min="10250" max="10250" width="12" style="45" customWidth="1"/>
    <col min="10251" max="10251" width="14.75" style="45" customWidth="1"/>
    <col min="10252" max="10252" width="9.875" style="45" bestFit="1" customWidth="1"/>
    <col min="10253" max="10253" width="10.375" style="45" customWidth="1"/>
    <col min="10254" max="10254" width="11.875" style="45" bestFit="1" customWidth="1"/>
    <col min="10255" max="10492" width="9" style="45"/>
    <col min="10493" max="10493" width="6.75" style="45" customWidth="1"/>
    <col min="10494" max="10494" width="9" style="45"/>
    <col min="10495" max="10495" width="29.875" style="45" bestFit="1" customWidth="1"/>
    <col min="10496" max="10496" width="13.875" style="45" customWidth="1"/>
    <col min="10497" max="10497" width="8.625" style="45" customWidth="1"/>
    <col min="10498" max="10498" width="12.375" style="45" customWidth="1"/>
    <col min="10499" max="10499" width="6.25" style="45" customWidth="1"/>
    <col min="10500" max="10501" width="7" style="45" customWidth="1"/>
    <col min="10502" max="10502" width="19.75" style="45" customWidth="1"/>
    <col min="10503" max="10503" width="9.125" style="45" bestFit="1" customWidth="1"/>
    <col min="10504" max="10504" width="10.875" style="45" customWidth="1"/>
    <col min="10505" max="10505" width="11.5" style="45" customWidth="1"/>
    <col min="10506" max="10506" width="12" style="45" customWidth="1"/>
    <col min="10507" max="10507" width="14.75" style="45" customWidth="1"/>
    <col min="10508" max="10508" width="9.875" style="45" bestFit="1" customWidth="1"/>
    <col min="10509" max="10509" width="10.375" style="45" customWidth="1"/>
    <col min="10510" max="10510" width="11.875" style="45" bestFit="1" customWidth="1"/>
    <col min="10511" max="10748" width="9" style="45"/>
    <col min="10749" max="10749" width="6.75" style="45" customWidth="1"/>
    <col min="10750" max="10750" width="9" style="45"/>
    <col min="10751" max="10751" width="29.875" style="45" bestFit="1" customWidth="1"/>
    <col min="10752" max="10752" width="13.875" style="45" customWidth="1"/>
    <col min="10753" max="10753" width="8.625" style="45" customWidth="1"/>
    <col min="10754" max="10754" width="12.375" style="45" customWidth="1"/>
    <col min="10755" max="10755" width="6.25" style="45" customWidth="1"/>
    <col min="10756" max="10757" width="7" style="45" customWidth="1"/>
    <col min="10758" max="10758" width="19.75" style="45" customWidth="1"/>
    <col min="10759" max="10759" width="9.125" style="45" bestFit="1" customWidth="1"/>
    <col min="10760" max="10760" width="10.875" style="45" customWidth="1"/>
    <col min="10761" max="10761" width="11.5" style="45" customWidth="1"/>
    <col min="10762" max="10762" width="12" style="45" customWidth="1"/>
    <col min="10763" max="10763" width="14.75" style="45" customWidth="1"/>
    <col min="10764" max="10764" width="9.875" style="45" bestFit="1" customWidth="1"/>
    <col min="10765" max="10765" width="10.375" style="45" customWidth="1"/>
    <col min="10766" max="10766" width="11.875" style="45" bestFit="1" customWidth="1"/>
    <col min="10767" max="11004" width="9" style="45"/>
    <col min="11005" max="11005" width="6.75" style="45" customWidth="1"/>
    <col min="11006" max="11006" width="9" style="45"/>
    <col min="11007" max="11007" width="29.875" style="45" bestFit="1" customWidth="1"/>
    <col min="11008" max="11008" width="13.875" style="45" customWidth="1"/>
    <col min="11009" max="11009" width="8.625" style="45" customWidth="1"/>
    <col min="11010" max="11010" width="12.375" style="45" customWidth="1"/>
    <col min="11011" max="11011" width="6.25" style="45" customWidth="1"/>
    <col min="11012" max="11013" width="7" style="45" customWidth="1"/>
    <col min="11014" max="11014" width="19.75" style="45" customWidth="1"/>
    <col min="11015" max="11015" width="9.125" style="45" bestFit="1" customWidth="1"/>
    <col min="11016" max="11016" width="10.875" style="45" customWidth="1"/>
    <col min="11017" max="11017" width="11.5" style="45" customWidth="1"/>
    <col min="11018" max="11018" width="12" style="45" customWidth="1"/>
    <col min="11019" max="11019" width="14.75" style="45" customWidth="1"/>
    <col min="11020" max="11020" width="9.875" style="45" bestFit="1" customWidth="1"/>
    <col min="11021" max="11021" width="10.375" style="45" customWidth="1"/>
    <col min="11022" max="11022" width="11.875" style="45" bestFit="1" customWidth="1"/>
    <col min="11023" max="11260" width="9" style="45"/>
    <col min="11261" max="11261" width="6.75" style="45" customWidth="1"/>
    <col min="11262" max="11262" width="9" style="45"/>
    <col min="11263" max="11263" width="29.875" style="45" bestFit="1" customWidth="1"/>
    <col min="11264" max="11264" width="13.875" style="45" customWidth="1"/>
    <col min="11265" max="11265" width="8.625" style="45" customWidth="1"/>
    <col min="11266" max="11266" width="12.375" style="45" customWidth="1"/>
    <col min="11267" max="11267" width="6.25" style="45" customWidth="1"/>
    <col min="11268" max="11269" width="7" style="45" customWidth="1"/>
    <col min="11270" max="11270" width="19.75" style="45" customWidth="1"/>
    <col min="11271" max="11271" width="9.125" style="45" bestFit="1" customWidth="1"/>
    <col min="11272" max="11272" width="10.875" style="45" customWidth="1"/>
    <col min="11273" max="11273" width="11.5" style="45" customWidth="1"/>
    <col min="11274" max="11274" width="12" style="45" customWidth="1"/>
    <col min="11275" max="11275" width="14.75" style="45" customWidth="1"/>
    <col min="11276" max="11276" width="9.875" style="45" bestFit="1" customWidth="1"/>
    <col min="11277" max="11277" width="10.375" style="45" customWidth="1"/>
    <col min="11278" max="11278" width="11.875" style="45" bestFit="1" customWidth="1"/>
    <col min="11279" max="11516" width="9" style="45"/>
    <col min="11517" max="11517" width="6.75" style="45" customWidth="1"/>
    <col min="11518" max="11518" width="9" style="45"/>
    <col min="11519" max="11519" width="29.875" style="45" bestFit="1" customWidth="1"/>
    <col min="11520" max="11520" width="13.875" style="45" customWidth="1"/>
    <col min="11521" max="11521" width="8.625" style="45" customWidth="1"/>
    <col min="11522" max="11522" width="12.375" style="45" customWidth="1"/>
    <col min="11523" max="11523" width="6.25" style="45" customWidth="1"/>
    <col min="11524" max="11525" width="7" style="45" customWidth="1"/>
    <col min="11526" max="11526" width="19.75" style="45" customWidth="1"/>
    <col min="11527" max="11527" width="9.125" style="45" bestFit="1" customWidth="1"/>
    <col min="11528" max="11528" width="10.875" style="45" customWidth="1"/>
    <col min="11529" max="11529" width="11.5" style="45" customWidth="1"/>
    <col min="11530" max="11530" width="12" style="45" customWidth="1"/>
    <col min="11531" max="11531" width="14.75" style="45" customWidth="1"/>
    <col min="11532" max="11532" width="9.875" style="45" bestFit="1" customWidth="1"/>
    <col min="11533" max="11533" width="10.375" style="45" customWidth="1"/>
    <col min="11534" max="11534" width="11.875" style="45" bestFit="1" customWidth="1"/>
    <col min="11535" max="11772" width="9" style="45"/>
    <col min="11773" max="11773" width="6.75" style="45" customWidth="1"/>
    <col min="11774" max="11774" width="9" style="45"/>
    <col min="11775" max="11775" width="29.875" style="45" bestFit="1" customWidth="1"/>
    <col min="11776" max="11776" width="13.875" style="45" customWidth="1"/>
    <col min="11777" max="11777" width="8.625" style="45" customWidth="1"/>
    <col min="11778" max="11778" width="12.375" style="45" customWidth="1"/>
    <col min="11779" max="11779" width="6.25" style="45" customWidth="1"/>
    <col min="11780" max="11781" width="7" style="45" customWidth="1"/>
    <col min="11782" max="11782" width="19.75" style="45" customWidth="1"/>
    <col min="11783" max="11783" width="9.125" style="45" bestFit="1" customWidth="1"/>
    <col min="11784" max="11784" width="10.875" style="45" customWidth="1"/>
    <col min="11785" max="11785" width="11.5" style="45" customWidth="1"/>
    <col min="11786" max="11786" width="12" style="45" customWidth="1"/>
    <col min="11787" max="11787" width="14.75" style="45" customWidth="1"/>
    <col min="11788" max="11788" width="9.875" style="45" bestFit="1" customWidth="1"/>
    <col min="11789" max="11789" width="10.375" style="45" customWidth="1"/>
    <col min="11790" max="11790" width="11.875" style="45" bestFit="1" customWidth="1"/>
    <col min="11791" max="12028" width="9" style="45"/>
    <col min="12029" max="12029" width="6.75" style="45" customWidth="1"/>
    <col min="12030" max="12030" width="9" style="45"/>
    <col min="12031" max="12031" width="29.875" style="45" bestFit="1" customWidth="1"/>
    <col min="12032" max="12032" width="13.875" style="45" customWidth="1"/>
    <col min="12033" max="12033" width="8.625" style="45" customWidth="1"/>
    <col min="12034" max="12034" width="12.375" style="45" customWidth="1"/>
    <col min="12035" max="12035" width="6.25" style="45" customWidth="1"/>
    <col min="12036" max="12037" width="7" style="45" customWidth="1"/>
    <col min="12038" max="12038" width="19.75" style="45" customWidth="1"/>
    <col min="12039" max="12039" width="9.125" style="45" bestFit="1" customWidth="1"/>
    <col min="12040" max="12040" width="10.875" style="45" customWidth="1"/>
    <col min="12041" max="12041" width="11.5" style="45" customWidth="1"/>
    <col min="12042" max="12042" width="12" style="45" customWidth="1"/>
    <col min="12043" max="12043" width="14.75" style="45" customWidth="1"/>
    <col min="12044" max="12044" width="9.875" style="45" bestFit="1" customWidth="1"/>
    <col min="12045" max="12045" width="10.375" style="45" customWidth="1"/>
    <col min="12046" max="12046" width="11.875" style="45" bestFit="1" customWidth="1"/>
    <col min="12047" max="12284" width="9" style="45"/>
    <col min="12285" max="12285" width="6.75" style="45" customWidth="1"/>
    <col min="12286" max="12286" width="9" style="45"/>
    <col min="12287" max="12287" width="29.875" style="45" bestFit="1" customWidth="1"/>
    <col min="12288" max="12288" width="13.875" style="45" customWidth="1"/>
    <col min="12289" max="12289" width="8.625" style="45" customWidth="1"/>
    <col min="12290" max="12290" width="12.375" style="45" customWidth="1"/>
    <col min="12291" max="12291" width="6.25" style="45" customWidth="1"/>
    <col min="12292" max="12293" width="7" style="45" customWidth="1"/>
    <col min="12294" max="12294" width="19.75" style="45" customWidth="1"/>
    <col min="12295" max="12295" width="9.125" style="45" bestFit="1" customWidth="1"/>
    <col min="12296" max="12296" width="10.875" style="45" customWidth="1"/>
    <col min="12297" max="12297" width="11.5" style="45" customWidth="1"/>
    <col min="12298" max="12298" width="12" style="45" customWidth="1"/>
    <col min="12299" max="12299" width="14.75" style="45" customWidth="1"/>
    <col min="12300" max="12300" width="9.875" style="45" bestFit="1" customWidth="1"/>
    <col min="12301" max="12301" width="10.375" style="45" customWidth="1"/>
    <col min="12302" max="12302" width="11.875" style="45" bestFit="1" customWidth="1"/>
    <col min="12303" max="12540" width="9" style="45"/>
    <col min="12541" max="12541" width="6.75" style="45" customWidth="1"/>
    <col min="12542" max="12542" width="9" style="45"/>
    <col min="12543" max="12543" width="29.875" style="45" bestFit="1" customWidth="1"/>
    <col min="12544" max="12544" width="13.875" style="45" customWidth="1"/>
    <col min="12545" max="12545" width="8.625" style="45" customWidth="1"/>
    <col min="12546" max="12546" width="12.375" style="45" customWidth="1"/>
    <col min="12547" max="12547" width="6.25" style="45" customWidth="1"/>
    <col min="12548" max="12549" width="7" style="45" customWidth="1"/>
    <col min="12550" max="12550" width="19.75" style="45" customWidth="1"/>
    <col min="12551" max="12551" width="9.125" style="45" bestFit="1" customWidth="1"/>
    <col min="12552" max="12552" width="10.875" style="45" customWidth="1"/>
    <col min="12553" max="12553" width="11.5" style="45" customWidth="1"/>
    <col min="12554" max="12554" width="12" style="45" customWidth="1"/>
    <col min="12555" max="12555" width="14.75" style="45" customWidth="1"/>
    <col min="12556" max="12556" width="9.875" style="45" bestFit="1" customWidth="1"/>
    <col min="12557" max="12557" width="10.375" style="45" customWidth="1"/>
    <col min="12558" max="12558" width="11.875" style="45" bestFit="1" customWidth="1"/>
    <col min="12559" max="12796" width="9" style="45"/>
    <col min="12797" max="12797" width="6.75" style="45" customWidth="1"/>
    <col min="12798" max="12798" width="9" style="45"/>
    <col min="12799" max="12799" width="29.875" style="45" bestFit="1" customWidth="1"/>
    <col min="12800" max="12800" width="13.875" style="45" customWidth="1"/>
    <col min="12801" max="12801" width="8.625" style="45" customWidth="1"/>
    <col min="12802" max="12802" width="12.375" style="45" customWidth="1"/>
    <col min="12803" max="12803" width="6.25" style="45" customWidth="1"/>
    <col min="12804" max="12805" width="7" style="45" customWidth="1"/>
    <col min="12806" max="12806" width="19.75" style="45" customWidth="1"/>
    <col min="12807" max="12807" width="9.125" style="45" bestFit="1" customWidth="1"/>
    <col min="12808" max="12808" width="10.875" style="45" customWidth="1"/>
    <col min="12809" max="12809" width="11.5" style="45" customWidth="1"/>
    <col min="12810" max="12810" width="12" style="45" customWidth="1"/>
    <col min="12811" max="12811" width="14.75" style="45" customWidth="1"/>
    <col min="12812" max="12812" width="9.875" style="45" bestFit="1" customWidth="1"/>
    <col min="12813" max="12813" width="10.375" style="45" customWidth="1"/>
    <col min="12814" max="12814" width="11.875" style="45" bestFit="1" customWidth="1"/>
    <col min="12815" max="13052" width="9" style="45"/>
    <col min="13053" max="13053" width="6.75" style="45" customWidth="1"/>
    <col min="13054" max="13054" width="9" style="45"/>
    <col min="13055" max="13055" width="29.875" style="45" bestFit="1" customWidth="1"/>
    <col min="13056" max="13056" width="13.875" style="45" customWidth="1"/>
    <col min="13057" max="13057" width="8.625" style="45" customWidth="1"/>
    <col min="13058" max="13058" width="12.375" style="45" customWidth="1"/>
    <col min="13059" max="13059" width="6.25" style="45" customWidth="1"/>
    <col min="13060" max="13061" width="7" style="45" customWidth="1"/>
    <col min="13062" max="13062" width="19.75" style="45" customWidth="1"/>
    <col min="13063" max="13063" width="9.125" style="45" bestFit="1" customWidth="1"/>
    <col min="13064" max="13064" width="10.875" style="45" customWidth="1"/>
    <col min="13065" max="13065" width="11.5" style="45" customWidth="1"/>
    <col min="13066" max="13066" width="12" style="45" customWidth="1"/>
    <col min="13067" max="13067" width="14.75" style="45" customWidth="1"/>
    <col min="13068" max="13068" width="9.875" style="45" bestFit="1" customWidth="1"/>
    <col min="13069" max="13069" width="10.375" style="45" customWidth="1"/>
    <col min="13070" max="13070" width="11.875" style="45" bestFit="1" customWidth="1"/>
    <col min="13071" max="13308" width="9" style="45"/>
    <col min="13309" max="13309" width="6.75" style="45" customWidth="1"/>
    <col min="13310" max="13310" width="9" style="45"/>
    <col min="13311" max="13311" width="29.875" style="45" bestFit="1" customWidth="1"/>
    <col min="13312" max="13312" width="13.875" style="45" customWidth="1"/>
    <col min="13313" max="13313" width="8.625" style="45" customWidth="1"/>
    <col min="13314" max="13314" width="12.375" style="45" customWidth="1"/>
    <col min="13315" max="13315" width="6.25" style="45" customWidth="1"/>
    <col min="13316" max="13317" width="7" style="45" customWidth="1"/>
    <col min="13318" max="13318" width="19.75" style="45" customWidth="1"/>
    <col min="13319" max="13319" width="9.125" style="45" bestFit="1" customWidth="1"/>
    <col min="13320" max="13320" width="10.875" style="45" customWidth="1"/>
    <col min="13321" max="13321" width="11.5" style="45" customWidth="1"/>
    <col min="13322" max="13322" width="12" style="45" customWidth="1"/>
    <col min="13323" max="13323" width="14.75" style="45" customWidth="1"/>
    <col min="13324" max="13324" width="9.875" style="45" bestFit="1" customWidth="1"/>
    <col min="13325" max="13325" width="10.375" style="45" customWidth="1"/>
    <col min="13326" max="13326" width="11.875" style="45" bestFit="1" customWidth="1"/>
    <col min="13327" max="13564" width="9" style="45"/>
    <col min="13565" max="13565" width="6.75" style="45" customWidth="1"/>
    <col min="13566" max="13566" width="9" style="45"/>
    <col min="13567" max="13567" width="29.875" style="45" bestFit="1" customWidth="1"/>
    <col min="13568" max="13568" width="13.875" style="45" customWidth="1"/>
    <col min="13569" max="13569" width="8.625" style="45" customWidth="1"/>
    <col min="13570" max="13570" width="12.375" style="45" customWidth="1"/>
    <col min="13571" max="13571" width="6.25" style="45" customWidth="1"/>
    <col min="13572" max="13573" width="7" style="45" customWidth="1"/>
    <col min="13574" max="13574" width="19.75" style="45" customWidth="1"/>
    <col min="13575" max="13575" width="9.125" style="45" bestFit="1" customWidth="1"/>
    <col min="13576" max="13576" width="10.875" style="45" customWidth="1"/>
    <col min="13577" max="13577" width="11.5" style="45" customWidth="1"/>
    <col min="13578" max="13578" width="12" style="45" customWidth="1"/>
    <col min="13579" max="13579" width="14.75" style="45" customWidth="1"/>
    <col min="13580" max="13580" width="9.875" style="45" bestFit="1" customWidth="1"/>
    <col min="13581" max="13581" width="10.375" style="45" customWidth="1"/>
    <col min="13582" max="13582" width="11.875" style="45" bestFit="1" customWidth="1"/>
    <col min="13583" max="13820" width="9" style="45"/>
    <col min="13821" max="13821" width="6.75" style="45" customWidth="1"/>
    <col min="13822" max="13822" width="9" style="45"/>
    <col min="13823" max="13823" width="29.875" style="45" bestFit="1" customWidth="1"/>
    <col min="13824" max="13824" width="13.875" style="45" customWidth="1"/>
    <col min="13825" max="13825" width="8.625" style="45" customWidth="1"/>
    <col min="13826" max="13826" width="12.375" style="45" customWidth="1"/>
    <col min="13827" max="13827" width="6.25" style="45" customWidth="1"/>
    <col min="13828" max="13829" width="7" style="45" customWidth="1"/>
    <col min="13830" max="13830" width="19.75" style="45" customWidth="1"/>
    <col min="13831" max="13831" width="9.125" style="45" bestFit="1" customWidth="1"/>
    <col min="13832" max="13832" width="10.875" style="45" customWidth="1"/>
    <col min="13833" max="13833" width="11.5" style="45" customWidth="1"/>
    <col min="13834" max="13834" width="12" style="45" customWidth="1"/>
    <col min="13835" max="13835" width="14.75" style="45" customWidth="1"/>
    <col min="13836" max="13836" width="9.875" style="45" bestFit="1" customWidth="1"/>
    <col min="13837" max="13837" width="10.375" style="45" customWidth="1"/>
    <col min="13838" max="13838" width="11.875" style="45" bestFit="1" customWidth="1"/>
    <col min="13839" max="14076" width="9" style="45"/>
    <col min="14077" max="14077" width="6.75" style="45" customWidth="1"/>
    <col min="14078" max="14078" width="9" style="45"/>
    <col min="14079" max="14079" width="29.875" style="45" bestFit="1" customWidth="1"/>
    <col min="14080" max="14080" width="13.875" style="45" customWidth="1"/>
    <col min="14081" max="14081" width="8.625" style="45" customWidth="1"/>
    <col min="14082" max="14082" width="12.375" style="45" customWidth="1"/>
    <col min="14083" max="14083" width="6.25" style="45" customWidth="1"/>
    <col min="14084" max="14085" width="7" style="45" customWidth="1"/>
    <col min="14086" max="14086" width="19.75" style="45" customWidth="1"/>
    <col min="14087" max="14087" width="9.125" style="45" bestFit="1" customWidth="1"/>
    <col min="14088" max="14088" width="10.875" style="45" customWidth="1"/>
    <col min="14089" max="14089" width="11.5" style="45" customWidth="1"/>
    <col min="14090" max="14090" width="12" style="45" customWidth="1"/>
    <col min="14091" max="14091" width="14.75" style="45" customWidth="1"/>
    <col min="14092" max="14092" width="9.875" style="45" bestFit="1" customWidth="1"/>
    <col min="14093" max="14093" width="10.375" style="45" customWidth="1"/>
    <col min="14094" max="14094" width="11.875" style="45" bestFit="1" customWidth="1"/>
    <col min="14095" max="14332" width="9" style="45"/>
    <col min="14333" max="14333" width="6.75" style="45" customWidth="1"/>
    <col min="14334" max="14334" width="9" style="45"/>
    <col min="14335" max="14335" width="29.875" style="45" bestFit="1" customWidth="1"/>
    <col min="14336" max="14336" width="13.875" style="45" customWidth="1"/>
    <col min="14337" max="14337" width="8.625" style="45" customWidth="1"/>
    <col min="14338" max="14338" width="12.375" style="45" customWidth="1"/>
    <col min="14339" max="14339" width="6.25" style="45" customWidth="1"/>
    <col min="14340" max="14341" width="7" style="45" customWidth="1"/>
    <col min="14342" max="14342" width="19.75" style="45" customWidth="1"/>
    <col min="14343" max="14343" width="9.125" style="45" bestFit="1" customWidth="1"/>
    <col min="14344" max="14344" width="10.875" style="45" customWidth="1"/>
    <col min="14345" max="14345" width="11.5" style="45" customWidth="1"/>
    <col min="14346" max="14346" width="12" style="45" customWidth="1"/>
    <col min="14347" max="14347" width="14.75" style="45" customWidth="1"/>
    <col min="14348" max="14348" width="9.875" style="45" bestFit="1" customWidth="1"/>
    <col min="14349" max="14349" width="10.375" style="45" customWidth="1"/>
    <col min="14350" max="14350" width="11.875" style="45" bestFit="1" customWidth="1"/>
    <col min="14351" max="14588" width="9" style="45"/>
    <col min="14589" max="14589" width="6.75" style="45" customWidth="1"/>
    <col min="14590" max="14590" width="9" style="45"/>
    <col min="14591" max="14591" width="29.875" style="45" bestFit="1" customWidth="1"/>
    <col min="14592" max="14592" width="13.875" style="45" customWidth="1"/>
    <col min="14593" max="14593" width="8.625" style="45" customWidth="1"/>
    <col min="14594" max="14594" width="12.375" style="45" customWidth="1"/>
    <col min="14595" max="14595" width="6.25" style="45" customWidth="1"/>
    <col min="14596" max="14597" width="7" style="45" customWidth="1"/>
    <col min="14598" max="14598" width="19.75" style="45" customWidth="1"/>
    <col min="14599" max="14599" width="9.125" style="45" bestFit="1" customWidth="1"/>
    <col min="14600" max="14600" width="10.875" style="45" customWidth="1"/>
    <col min="14601" max="14601" width="11.5" style="45" customWidth="1"/>
    <col min="14602" max="14602" width="12" style="45" customWidth="1"/>
    <col min="14603" max="14603" width="14.75" style="45" customWidth="1"/>
    <col min="14604" max="14604" width="9.875" style="45" bestFit="1" customWidth="1"/>
    <col min="14605" max="14605" width="10.375" style="45" customWidth="1"/>
    <col min="14606" max="14606" width="11.875" style="45" bestFit="1" customWidth="1"/>
    <col min="14607" max="14844" width="9" style="45"/>
    <col min="14845" max="14845" width="6.75" style="45" customWidth="1"/>
    <col min="14846" max="14846" width="9" style="45"/>
    <col min="14847" max="14847" width="29.875" style="45" bestFit="1" customWidth="1"/>
    <col min="14848" max="14848" width="13.875" style="45" customWidth="1"/>
    <col min="14849" max="14849" width="8.625" style="45" customWidth="1"/>
    <col min="14850" max="14850" width="12.375" style="45" customWidth="1"/>
    <col min="14851" max="14851" width="6.25" style="45" customWidth="1"/>
    <col min="14852" max="14853" width="7" style="45" customWidth="1"/>
    <col min="14854" max="14854" width="19.75" style="45" customWidth="1"/>
    <col min="14855" max="14855" width="9.125" style="45" bestFit="1" customWidth="1"/>
    <col min="14856" max="14856" width="10.875" style="45" customWidth="1"/>
    <col min="14857" max="14857" width="11.5" style="45" customWidth="1"/>
    <col min="14858" max="14858" width="12" style="45" customWidth="1"/>
    <col min="14859" max="14859" width="14.75" style="45" customWidth="1"/>
    <col min="14860" max="14860" width="9.875" style="45" bestFit="1" customWidth="1"/>
    <col min="14861" max="14861" width="10.375" style="45" customWidth="1"/>
    <col min="14862" max="14862" width="11.875" style="45" bestFit="1" customWidth="1"/>
    <col min="14863" max="15100" width="9" style="45"/>
    <col min="15101" max="15101" width="6.75" style="45" customWidth="1"/>
    <col min="15102" max="15102" width="9" style="45"/>
    <col min="15103" max="15103" width="29.875" style="45" bestFit="1" customWidth="1"/>
    <col min="15104" max="15104" width="13.875" style="45" customWidth="1"/>
    <col min="15105" max="15105" width="8.625" style="45" customWidth="1"/>
    <col min="15106" max="15106" width="12.375" style="45" customWidth="1"/>
    <col min="15107" max="15107" width="6.25" style="45" customWidth="1"/>
    <col min="15108" max="15109" width="7" style="45" customWidth="1"/>
    <col min="15110" max="15110" width="19.75" style="45" customWidth="1"/>
    <col min="15111" max="15111" width="9.125" style="45" bestFit="1" customWidth="1"/>
    <col min="15112" max="15112" width="10.875" style="45" customWidth="1"/>
    <col min="15113" max="15113" width="11.5" style="45" customWidth="1"/>
    <col min="15114" max="15114" width="12" style="45" customWidth="1"/>
    <col min="15115" max="15115" width="14.75" style="45" customWidth="1"/>
    <col min="15116" max="15116" width="9.875" style="45" bestFit="1" customWidth="1"/>
    <col min="15117" max="15117" width="10.375" style="45" customWidth="1"/>
    <col min="15118" max="15118" width="11.875" style="45" bestFit="1" customWidth="1"/>
    <col min="15119" max="15356" width="9" style="45"/>
    <col min="15357" max="15357" width="6.75" style="45" customWidth="1"/>
    <col min="15358" max="15358" width="9" style="45"/>
    <col min="15359" max="15359" width="29.875" style="45" bestFit="1" customWidth="1"/>
    <col min="15360" max="15360" width="13.875" style="45" customWidth="1"/>
    <col min="15361" max="15361" width="8.625" style="45" customWidth="1"/>
    <col min="15362" max="15362" width="12.375" style="45" customWidth="1"/>
    <col min="15363" max="15363" width="6.25" style="45" customWidth="1"/>
    <col min="15364" max="15365" width="7" style="45" customWidth="1"/>
    <col min="15366" max="15366" width="19.75" style="45" customWidth="1"/>
    <col min="15367" max="15367" width="9.125" style="45" bestFit="1" customWidth="1"/>
    <col min="15368" max="15368" width="10.875" style="45" customWidth="1"/>
    <col min="15369" max="15369" width="11.5" style="45" customWidth="1"/>
    <col min="15370" max="15370" width="12" style="45" customWidth="1"/>
    <col min="15371" max="15371" width="14.75" style="45" customWidth="1"/>
    <col min="15372" max="15372" width="9.875" style="45" bestFit="1" customWidth="1"/>
    <col min="15373" max="15373" width="10.375" style="45" customWidth="1"/>
    <col min="15374" max="15374" width="11.875" style="45" bestFit="1" customWidth="1"/>
    <col min="15375" max="15612" width="9" style="45"/>
    <col min="15613" max="15613" width="6.75" style="45" customWidth="1"/>
    <col min="15614" max="15614" width="9" style="45"/>
    <col min="15615" max="15615" width="29.875" style="45" bestFit="1" customWidth="1"/>
    <col min="15616" max="15616" width="13.875" style="45" customWidth="1"/>
    <col min="15617" max="15617" width="8.625" style="45" customWidth="1"/>
    <col min="15618" max="15618" width="12.375" style="45" customWidth="1"/>
    <col min="15619" max="15619" width="6.25" style="45" customWidth="1"/>
    <col min="15620" max="15621" width="7" style="45" customWidth="1"/>
    <col min="15622" max="15622" width="19.75" style="45" customWidth="1"/>
    <col min="15623" max="15623" width="9.125" style="45" bestFit="1" customWidth="1"/>
    <col min="15624" max="15624" width="10.875" style="45" customWidth="1"/>
    <col min="15625" max="15625" width="11.5" style="45" customWidth="1"/>
    <col min="15626" max="15626" width="12" style="45" customWidth="1"/>
    <col min="15627" max="15627" width="14.75" style="45" customWidth="1"/>
    <col min="15628" max="15628" width="9.875" style="45" bestFit="1" customWidth="1"/>
    <col min="15629" max="15629" width="10.375" style="45" customWidth="1"/>
    <col min="15630" max="15630" width="11.875" style="45" bestFit="1" customWidth="1"/>
    <col min="15631" max="15868" width="9" style="45"/>
    <col min="15869" max="15869" width="6.75" style="45" customWidth="1"/>
    <col min="15870" max="15870" width="9" style="45"/>
    <col min="15871" max="15871" width="29.875" style="45" bestFit="1" customWidth="1"/>
    <col min="15872" max="15872" width="13.875" style="45" customWidth="1"/>
    <col min="15873" max="15873" width="8.625" style="45" customWidth="1"/>
    <col min="15874" max="15874" width="12.375" style="45" customWidth="1"/>
    <col min="15875" max="15875" width="6.25" style="45" customWidth="1"/>
    <col min="15876" max="15877" width="7" style="45" customWidth="1"/>
    <col min="15878" max="15878" width="19.75" style="45" customWidth="1"/>
    <col min="15879" max="15879" width="9.125" style="45" bestFit="1" customWidth="1"/>
    <col min="15880" max="15880" width="10.875" style="45" customWidth="1"/>
    <col min="15881" max="15881" width="11.5" style="45" customWidth="1"/>
    <col min="15882" max="15882" width="12" style="45" customWidth="1"/>
    <col min="15883" max="15883" width="14.75" style="45" customWidth="1"/>
    <col min="15884" max="15884" width="9.875" style="45" bestFit="1" customWidth="1"/>
    <col min="15885" max="15885" width="10.375" style="45" customWidth="1"/>
    <col min="15886" max="15886" width="11.875" style="45" bestFit="1" customWidth="1"/>
    <col min="15887" max="16124" width="9" style="45"/>
    <col min="16125" max="16125" width="6.75" style="45" customWidth="1"/>
    <col min="16126" max="16126" width="9" style="45"/>
    <col min="16127" max="16127" width="29.875" style="45" bestFit="1" customWidth="1"/>
    <col min="16128" max="16128" width="13.875" style="45" customWidth="1"/>
    <col min="16129" max="16129" width="8.625" style="45" customWidth="1"/>
    <col min="16130" max="16130" width="12.375" style="45" customWidth="1"/>
    <col min="16131" max="16131" width="6.25" style="45" customWidth="1"/>
    <col min="16132" max="16133" width="7" style="45" customWidth="1"/>
    <col min="16134" max="16134" width="19.75" style="45" customWidth="1"/>
    <col min="16135" max="16135" width="9.125" style="45" bestFit="1" customWidth="1"/>
    <col min="16136" max="16136" width="10.875" style="45" customWidth="1"/>
    <col min="16137" max="16137" width="11.5" style="45" customWidth="1"/>
    <col min="16138" max="16138" width="12" style="45" customWidth="1"/>
    <col min="16139" max="16139" width="14.75" style="45" customWidth="1"/>
    <col min="16140" max="16140" width="9.875" style="45" bestFit="1" customWidth="1"/>
    <col min="16141" max="16141" width="10.375" style="45" customWidth="1"/>
    <col min="16142" max="16142" width="11.875" style="45" bestFit="1" customWidth="1"/>
    <col min="16143" max="16384" width="9" style="45"/>
  </cols>
  <sheetData>
    <row r="1" spans="1:15" ht="41.25">
      <c r="A1" s="1861" t="s">
        <v>665</v>
      </c>
      <c r="B1" s="1861"/>
      <c r="C1" s="1861"/>
      <c r="D1" s="1861"/>
      <c r="E1" s="1861"/>
      <c r="F1" s="1861"/>
      <c r="G1" s="1861"/>
      <c r="H1" s="1861"/>
      <c r="I1" s="1861"/>
      <c r="J1" s="1861"/>
      <c r="K1" s="1861"/>
      <c r="L1" s="1861"/>
      <c r="M1" s="1861"/>
      <c r="N1" s="1861"/>
      <c r="O1" s="1861"/>
    </row>
    <row r="2" spans="1:15" ht="10.5" customHeight="1" thickBot="1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5" ht="36.75" customHeight="1">
      <c r="A3" s="1837" t="s">
        <v>249</v>
      </c>
      <c r="B3" s="1840" t="s">
        <v>23</v>
      </c>
      <c r="C3" s="1840" t="s">
        <v>53</v>
      </c>
      <c r="D3" s="1840"/>
      <c r="E3" s="1840"/>
      <c r="F3" s="1840"/>
      <c r="G3" s="1840" t="s">
        <v>26</v>
      </c>
      <c r="H3" s="1842" t="s">
        <v>250</v>
      </c>
      <c r="I3" s="1842"/>
      <c r="J3" s="1843"/>
      <c r="K3" s="1834" t="s">
        <v>509</v>
      </c>
      <c r="L3" s="1835"/>
      <c r="M3" s="1835"/>
      <c r="N3" s="1836"/>
      <c r="O3" s="1878" t="s">
        <v>18</v>
      </c>
    </row>
    <row r="4" spans="1:15" s="75" customFormat="1" ht="25.5" customHeight="1">
      <c r="A4" s="1838"/>
      <c r="B4" s="1832"/>
      <c r="C4" s="1832"/>
      <c r="D4" s="1832"/>
      <c r="E4" s="1832"/>
      <c r="F4" s="1832"/>
      <c r="G4" s="1832"/>
      <c r="H4" s="1844"/>
      <c r="I4" s="1844"/>
      <c r="J4" s="1845"/>
      <c r="K4" s="1830" t="s">
        <v>251</v>
      </c>
      <c r="L4" s="1832" t="s">
        <v>201</v>
      </c>
      <c r="M4" s="1832"/>
      <c r="N4" s="1833"/>
      <c r="O4" s="1879"/>
    </row>
    <row r="5" spans="1:15" s="75" customFormat="1" ht="38.25" customHeight="1" thickBot="1">
      <c r="A5" s="1839"/>
      <c r="B5" s="1841"/>
      <c r="C5" s="1042" t="s">
        <v>30</v>
      </c>
      <c r="D5" s="1042" t="s">
        <v>161</v>
      </c>
      <c r="E5" s="1042" t="s">
        <v>252</v>
      </c>
      <c r="F5" s="1042" t="s">
        <v>253</v>
      </c>
      <c r="G5" s="1841"/>
      <c r="H5" s="1043" t="s">
        <v>254</v>
      </c>
      <c r="I5" s="1044" t="s">
        <v>255</v>
      </c>
      <c r="J5" s="1045" t="s">
        <v>256</v>
      </c>
      <c r="K5" s="1831"/>
      <c r="L5" s="1115" t="s">
        <v>622</v>
      </c>
      <c r="M5" s="1042" t="s">
        <v>457</v>
      </c>
      <c r="N5" s="1046" t="s">
        <v>458</v>
      </c>
      <c r="O5" s="1879"/>
    </row>
    <row r="6" spans="1:15" s="534" customFormat="1" ht="23.25" customHeight="1" thickBot="1">
      <c r="A6" s="1871" t="s">
        <v>162</v>
      </c>
      <c r="B6" s="1872"/>
      <c r="C6" s="1873"/>
      <c r="D6" s="1874"/>
      <c r="E6" s="1874"/>
      <c r="F6" s="1875"/>
      <c r="G6" s="1047"/>
      <c r="H6" s="1048"/>
      <c r="I6" s="1048"/>
      <c r="J6" s="1049"/>
      <c r="K6" s="1050">
        <f>SUM(K7,K10,K16,K18)</f>
        <v>5.45</v>
      </c>
      <c r="L6" s="1051">
        <f>SUM(L7,,L10,L16,L18)</f>
        <v>4392000</v>
      </c>
      <c r="M6" s="1051">
        <f t="shared" ref="M6:N6" si="0">SUM(M7,,M10,M16,M18)</f>
        <v>1317600</v>
      </c>
      <c r="N6" s="1051">
        <f t="shared" si="0"/>
        <v>3074400</v>
      </c>
      <c r="O6" s="1052"/>
    </row>
    <row r="7" spans="1:15" s="534" customFormat="1" ht="18" thickTop="1">
      <c r="A7" s="1856" t="s">
        <v>423</v>
      </c>
      <c r="B7" s="553" t="s">
        <v>257</v>
      </c>
      <c r="C7" s="554"/>
      <c r="D7" s="553"/>
      <c r="E7" s="555"/>
      <c r="F7" s="555"/>
      <c r="G7" s="555"/>
      <c r="H7" s="556"/>
      <c r="I7" s="556"/>
      <c r="J7" s="557"/>
      <c r="K7" s="558">
        <f>SUM(K8:K9)</f>
        <v>2.5099999999999998</v>
      </c>
      <c r="L7" s="1021">
        <f>SUM(L8:L9)</f>
        <v>1455999.9999999998</v>
      </c>
      <c r="M7" s="1021">
        <f>SUM(M8:M9)</f>
        <v>436799.99999999994</v>
      </c>
      <c r="N7" s="1022">
        <f>SUM(N8:N9)</f>
        <v>1019199.9999999998</v>
      </c>
      <c r="O7" s="1016"/>
    </row>
    <row r="8" spans="1:15" s="534" customFormat="1">
      <c r="A8" s="1856"/>
      <c r="B8" s="1852" t="s">
        <v>322</v>
      </c>
      <c r="C8" s="1876" t="s">
        <v>426</v>
      </c>
      <c r="D8" s="1849" t="s">
        <v>510</v>
      </c>
      <c r="E8" s="1852" t="s">
        <v>511</v>
      </c>
      <c r="F8" s="1852" t="s">
        <v>512</v>
      </c>
      <c r="G8" s="1852" t="s">
        <v>513</v>
      </c>
      <c r="H8" s="1027" t="s">
        <v>514</v>
      </c>
      <c r="I8" s="1027" t="s">
        <v>519</v>
      </c>
      <c r="J8" s="1041" t="s">
        <v>520</v>
      </c>
      <c r="K8" s="1028">
        <v>0.5</v>
      </c>
      <c r="L8" s="1029">
        <f>K8*500000</f>
        <v>250000</v>
      </c>
      <c r="M8" s="1029">
        <f>L8*0.3</f>
        <v>75000</v>
      </c>
      <c r="N8" s="1030">
        <f>L8*0.7</f>
        <v>175000</v>
      </c>
      <c r="O8" s="1017"/>
    </row>
    <row r="9" spans="1:15" s="534" customFormat="1" ht="17.25" thickBot="1">
      <c r="A9" s="1857"/>
      <c r="B9" s="1854"/>
      <c r="C9" s="1877"/>
      <c r="D9" s="1851"/>
      <c r="E9" s="1854"/>
      <c r="F9" s="1854"/>
      <c r="G9" s="1854"/>
      <c r="H9" s="1031" t="s">
        <v>517</v>
      </c>
      <c r="I9" s="1031" t="s">
        <v>515</v>
      </c>
      <c r="J9" s="1032" t="s">
        <v>516</v>
      </c>
      <c r="K9" s="1033">
        <v>2.0099999999999998</v>
      </c>
      <c r="L9" s="1034">
        <f>K9*600000</f>
        <v>1205999.9999999998</v>
      </c>
      <c r="M9" s="1034">
        <f>L9*0.3</f>
        <v>361799.99999999994</v>
      </c>
      <c r="N9" s="1035">
        <f>L9*0.7</f>
        <v>844199.99999999977</v>
      </c>
      <c r="O9" s="1018"/>
    </row>
    <row r="10" spans="1:15" s="367" customFormat="1" ht="20.25" customHeight="1">
      <c r="A10" s="1855" t="s">
        <v>423</v>
      </c>
      <c r="B10" s="566" t="s">
        <v>257</v>
      </c>
      <c r="C10" s="567"/>
      <c r="D10" s="561"/>
      <c r="E10" s="562"/>
      <c r="F10" s="562"/>
      <c r="G10" s="562"/>
      <c r="H10" s="563"/>
      <c r="I10" s="563"/>
      <c r="J10" s="564"/>
      <c r="K10" s="565">
        <f>K11+K12+K13</f>
        <v>2.9400000000000004</v>
      </c>
      <c r="L10" s="1025">
        <f>SUM(L11:L13)</f>
        <v>2936000</v>
      </c>
      <c r="M10" s="1025">
        <f>SUM(M11:M13)</f>
        <v>880800</v>
      </c>
      <c r="N10" s="1026">
        <f>SUM(N11:N13)</f>
        <v>2055200</v>
      </c>
      <c r="O10" s="1019"/>
    </row>
    <row r="11" spans="1:15" s="367" customFormat="1" ht="20.25" customHeight="1">
      <c r="A11" s="1856"/>
      <c r="B11" s="1852" t="s">
        <v>424</v>
      </c>
      <c r="C11" s="1858" t="s">
        <v>426</v>
      </c>
      <c r="D11" s="1849" t="s">
        <v>510</v>
      </c>
      <c r="E11" s="1852" t="s">
        <v>364</v>
      </c>
      <c r="F11" s="1852" t="s">
        <v>408</v>
      </c>
      <c r="G11" s="1852" t="s">
        <v>513</v>
      </c>
      <c r="H11" s="1036" t="s">
        <v>514</v>
      </c>
      <c r="I11" s="1036" t="s">
        <v>515</v>
      </c>
      <c r="J11" s="1037" t="s">
        <v>518</v>
      </c>
      <c r="K11" s="1038">
        <v>0.13</v>
      </c>
      <c r="L11" s="1039">
        <f>K11*200000</f>
        <v>26000</v>
      </c>
      <c r="M11" s="1039">
        <f>L11*0.3</f>
        <v>7800</v>
      </c>
      <c r="N11" s="1040">
        <f>L11*0.7</f>
        <v>18200</v>
      </c>
      <c r="O11" s="1020"/>
    </row>
    <row r="12" spans="1:15" s="367" customFormat="1" ht="20.25" customHeight="1">
      <c r="A12" s="1856"/>
      <c r="B12" s="1853"/>
      <c r="C12" s="1859"/>
      <c r="D12" s="1850"/>
      <c r="E12" s="1853"/>
      <c r="F12" s="1853"/>
      <c r="G12" s="1853"/>
      <c r="H12" s="787" t="s">
        <v>517</v>
      </c>
      <c r="I12" s="787" t="s">
        <v>519</v>
      </c>
      <c r="J12" s="1041" t="s">
        <v>520</v>
      </c>
      <c r="K12" s="1038">
        <v>1.36</v>
      </c>
      <c r="L12" s="1039">
        <f>K12*1500000</f>
        <v>2040000.0000000002</v>
      </c>
      <c r="M12" s="1039">
        <f>L12*0.3</f>
        <v>612000</v>
      </c>
      <c r="N12" s="1040">
        <f>L12*0.7</f>
        <v>1428000</v>
      </c>
      <c r="O12" s="1020"/>
    </row>
    <row r="13" spans="1:15" s="367" customFormat="1" ht="20.25" customHeight="1" thickBot="1">
      <c r="A13" s="1857"/>
      <c r="B13" s="1854"/>
      <c r="C13" s="1860"/>
      <c r="D13" s="1851"/>
      <c r="E13" s="1854"/>
      <c r="F13" s="1854"/>
      <c r="G13" s="1854"/>
      <c r="H13" s="1031" t="s">
        <v>517</v>
      </c>
      <c r="I13" s="1031" t="s">
        <v>521</v>
      </c>
      <c r="J13" s="1032" t="s">
        <v>522</v>
      </c>
      <c r="K13" s="1033">
        <v>1.45</v>
      </c>
      <c r="L13" s="1034">
        <f>K13*600000</f>
        <v>870000</v>
      </c>
      <c r="M13" s="1034">
        <f>L13*0.3</f>
        <v>261000</v>
      </c>
      <c r="N13" s="1035">
        <f>L13*0.7</f>
        <v>609000</v>
      </c>
      <c r="O13" s="1018"/>
    </row>
    <row r="14" spans="1:15" s="367" customFormat="1" ht="20.25" hidden="1" customHeight="1">
      <c r="A14" s="570"/>
      <c r="B14" s="553"/>
      <c r="C14" s="571"/>
      <c r="D14" s="572"/>
      <c r="E14" s="573"/>
      <c r="F14" s="573"/>
      <c r="G14" s="574"/>
      <c r="H14" s="83"/>
      <c r="I14" s="83"/>
      <c r="J14" s="568"/>
      <c r="K14" s="575"/>
      <c r="L14" s="576"/>
      <c r="M14" s="577"/>
      <c r="N14" s="578"/>
      <c r="O14" s="579"/>
    </row>
    <row r="15" spans="1:15" s="587" customFormat="1" ht="20.25" hidden="1" customHeight="1" thickBot="1">
      <c r="A15" s="570"/>
      <c r="B15" s="235"/>
      <c r="C15" s="580"/>
      <c r="D15" s="581"/>
      <c r="E15" s="542"/>
      <c r="F15" s="542"/>
      <c r="G15" s="543"/>
      <c r="H15" s="36"/>
      <c r="I15" s="36"/>
      <c r="J15" s="559"/>
      <c r="K15" s="582"/>
      <c r="L15" s="583"/>
      <c r="M15" s="584"/>
      <c r="N15" s="585"/>
      <c r="O15" s="586"/>
    </row>
    <row r="16" spans="1:15" s="534" customFormat="1" ht="17.25">
      <c r="A16" s="1847"/>
      <c r="B16" s="553" t="s">
        <v>257</v>
      </c>
      <c r="C16" s="554"/>
      <c r="D16" s="553"/>
      <c r="E16" s="555"/>
      <c r="F16" s="555"/>
      <c r="G16" s="555"/>
      <c r="H16" s="556"/>
      <c r="I16" s="556"/>
      <c r="J16" s="557"/>
      <c r="K16" s="558">
        <f>SUM(K17:K17)</f>
        <v>0</v>
      </c>
      <c r="L16" s="1021">
        <f>SUM(L17:L17)</f>
        <v>0</v>
      </c>
      <c r="M16" s="1021">
        <f>SUM(M17:M17)</f>
        <v>0</v>
      </c>
      <c r="N16" s="1022">
        <f>SUM(N17:N17)</f>
        <v>0</v>
      </c>
      <c r="O16" s="1016"/>
    </row>
    <row r="17" spans="1:15" s="534" customFormat="1" ht="17.25" customHeight="1" thickBot="1">
      <c r="A17" s="1848"/>
      <c r="B17" s="676"/>
      <c r="C17" s="678"/>
      <c r="D17" s="679"/>
      <c r="E17" s="677"/>
      <c r="F17" s="677"/>
      <c r="G17" s="677"/>
      <c r="H17" s="36"/>
      <c r="I17" s="36"/>
      <c r="J17" s="559"/>
      <c r="K17" s="560"/>
      <c r="L17" s="1023">
        <f>K17*600000</f>
        <v>0</v>
      </c>
      <c r="M17" s="1023">
        <f>L17*0.3</f>
        <v>0</v>
      </c>
      <c r="N17" s="1024">
        <f>L17*0.7</f>
        <v>0</v>
      </c>
      <c r="O17" s="1018"/>
    </row>
    <row r="18" spans="1:15" s="534" customFormat="1" ht="17.25">
      <c r="A18" s="1847"/>
      <c r="B18" s="553" t="s">
        <v>257</v>
      </c>
      <c r="C18" s="554"/>
      <c r="D18" s="553"/>
      <c r="E18" s="555"/>
      <c r="F18" s="555"/>
      <c r="G18" s="555"/>
      <c r="H18" s="556"/>
      <c r="I18" s="556"/>
      <c r="J18" s="557"/>
      <c r="K18" s="558">
        <f>SUM(K19:K19)</f>
        <v>0</v>
      </c>
      <c r="L18" s="1021">
        <f>SUM(L19:L19)</f>
        <v>0</v>
      </c>
      <c r="M18" s="1021">
        <f>SUM(M19:M19)</f>
        <v>0</v>
      </c>
      <c r="N18" s="1022">
        <f>SUM(N19:N19)</f>
        <v>0</v>
      </c>
      <c r="O18" s="1016"/>
    </row>
    <row r="19" spans="1:15" s="534" customFormat="1" ht="17.25" customHeight="1" thickBot="1">
      <c r="A19" s="1848"/>
      <c r="B19" s="676"/>
      <c r="C19" s="678"/>
      <c r="D19" s="679"/>
      <c r="E19" s="677"/>
      <c r="F19" s="677"/>
      <c r="G19" s="677"/>
      <c r="H19" s="36"/>
      <c r="I19" s="36"/>
      <c r="J19" s="559"/>
      <c r="K19" s="560"/>
      <c r="L19" s="1023">
        <f>K19*600000</f>
        <v>0</v>
      </c>
      <c r="M19" s="1023">
        <f>L19*0.3</f>
        <v>0</v>
      </c>
      <c r="N19" s="1024">
        <f>L19*0.7</f>
        <v>0</v>
      </c>
      <c r="O19" s="1018"/>
    </row>
    <row r="20" spans="1:15" s="593" customFormat="1" ht="35.25" customHeight="1">
      <c r="A20" s="591"/>
      <c r="B20" s="326" t="s">
        <v>258</v>
      </c>
      <c r="C20" s="326"/>
      <c r="D20" s="592"/>
      <c r="E20" s="326"/>
      <c r="F20" s="422"/>
      <c r="G20" s="422"/>
      <c r="H20" s="422"/>
      <c r="I20" s="423"/>
      <c r="J20" s="423"/>
      <c r="K20" s="422"/>
      <c r="L20" s="422"/>
      <c r="M20" s="591"/>
      <c r="N20" s="591"/>
      <c r="O20" s="591"/>
    </row>
    <row r="21" spans="1:15" s="593" customFormat="1" ht="23.25" customHeight="1" thickBot="1">
      <c r="A21" s="590"/>
      <c r="B21" s="379" t="s">
        <v>623</v>
      </c>
      <c r="C21" s="590"/>
      <c r="D21" s="594"/>
      <c r="E21" s="594"/>
      <c r="F21" s="594"/>
      <c r="G21" s="594"/>
      <c r="H21" s="326"/>
      <c r="I21" s="590"/>
      <c r="J21" s="590"/>
      <c r="K21" s="590"/>
      <c r="L21" s="326"/>
      <c r="M21" s="326"/>
      <c r="N21" s="326"/>
      <c r="O21" s="590"/>
    </row>
    <row r="22" spans="1:15" s="593" customFormat="1" ht="39" customHeight="1" thickBot="1">
      <c r="B22" s="595" t="s">
        <v>250</v>
      </c>
      <c r="C22" s="596" t="s">
        <v>259</v>
      </c>
      <c r="D22" s="1862" t="s">
        <v>260</v>
      </c>
      <c r="E22" s="1863"/>
      <c r="F22" s="1864"/>
      <c r="G22" s="588"/>
      <c r="H22" s="597"/>
      <c r="I22" s="326"/>
      <c r="J22" s="326"/>
      <c r="K22" s="326"/>
      <c r="L22" s="326"/>
      <c r="M22" s="597"/>
      <c r="N22" s="597"/>
    </row>
    <row r="23" spans="1:15" s="84" customFormat="1" ht="32.1" customHeight="1" thickTop="1">
      <c r="A23" s="593"/>
      <c r="B23" s="598" t="s">
        <v>261</v>
      </c>
      <c r="C23" s="599" t="s">
        <v>262</v>
      </c>
      <c r="D23" s="1865" t="s">
        <v>263</v>
      </c>
      <c r="E23" s="1866"/>
      <c r="F23" s="1867"/>
      <c r="G23" s="588"/>
      <c r="H23" s="597"/>
      <c r="I23" s="597"/>
      <c r="J23" s="597"/>
      <c r="K23" s="597"/>
      <c r="L23" s="597"/>
      <c r="M23" s="597"/>
      <c r="N23" s="597"/>
      <c r="O23" s="593"/>
    </row>
    <row r="24" spans="1:15" ht="32.1" customHeight="1" thickBot="1">
      <c r="A24" s="593"/>
      <c r="B24" s="600" t="s">
        <v>264</v>
      </c>
      <c r="C24" s="601" t="s">
        <v>265</v>
      </c>
      <c r="D24" s="1868" t="s">
        <v>266</v>
      </c>
      <c r="E24" s="1869"/>
      <c r="F24" s="1870"/>
      <c r="G24" s="588"/>
      <c r="H24" s="597"/>
      <c r="I24" s="597"/>
      <c r="J24" s="597"/>
      <c r="K24" s="597"/>
      <c r="L24" s="597"/>
      <c r="M24" s="597"/>
      <c r="N24" s="597"/>
      <c r="O24" s="593"/>
    </row>
    <row r="25" spans="1:15">
      <c r="B25" s="1846"/>
      <c r="C25" s="1846"/>
      <c r="D25" s="1846"/>
      <c r="E25" s="1846"/>
      <c r="F25" s="1846"/>
    </row>
  </sheetData>
  <mergeCells count="32">
    <mergeCell ref="A1:O1"/>
    <mergeCell ref="A18:A19"/>
    <mergeCell ref="D22:F22"/>
    <mergeCell ref="D23:F23"/>
    <mergeCell ref="D24:F24"/>
    <mergeCell ref="G11:G13"/>
    <mergeCell ref="G8:G9"/>
    <mergeCell ref="A6:B6"/>
    <mergeCell ref="C6:F6"/>
    <mergeCell ref="A7:A9"/>
    <mergeCell ref="B8:B9"/>
    <mergeCell ref="C8:C9"/>
    <mergeCell ref="D8:D9"/>
    <mergeCell ref="E8:E9"/>
    <mergeCell ref="F8:F9"/>
    <mergeCell ref="O3:O5"/>
    <mergeCell ref="B25:F25"/>
    <mergeCell ref="A16:A17"/>
    <mergeCell ref="D11:D13"/>
    <mergeCell ref="E11:E13"/>
    <mergeCell ref="F11:F13"/>
    <mergeCell ref="A10:A13"/>
    <mergeCell ref="B11:B13"/>
    <mergeCell ref="C11:C13"/>
    <mergeCell ref="K4:K5"/>
    <mergeCell ref="L4:N4"/>
    <mergeCell ref="K3:N3"/>
    <mergeCell ref="A3:A5"/>
    <mergeCell ref="B3:B5"/>
    <mergeCell ref="C3:F4"/>
    <mergeCell ref="G3:G5"/>
    <mergeCell ref="H3:J4"/>
  </mergeCells>
  <phoneticPr fontId="1" type="noConversion"/>
  <pageMargins left="0.51181102362204722" right="0.15748031496062992" top="0.82677165354330717" bottom="0.6692913385826772" header="0.31496062992125984" footer="0.39370078740157483"/>
  <pageSetup paperSize="9" scale="36" orientation="landscape" r:id="rId1"/>
  <headerFooter>
    <oddFooter>&amp;P페이지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="85" zoomScaleNormal="85" zoomScaleSheetLayoutView="85" workbookViewId="0">
      <selection sqref="A1:T7"/>
    </sheetView>
  </sheetViews>
  <sheetFormatPr defaultRowHeight="16.5"/>
  <cols>
    <col min="1" max="1" width="3.375" style="602" customWidth="1"/>
    <col min="2" max="2" width="8.25" style="603" customWidth="1"/>
    <col min="3" max="3" width="9" style="602"/>
    <col min="4" max="4" width="23.5" style="602" customWidth="1"/>
    <col min="5" max="6" width="10.375" style="602" customWidth="1"/>
    <col min="7" max="7" width="15" style="602" bestFit="1" customWidth="1"/>
    <col min="8" max="9" width="9" style="602"/>
    <col min="10" max="10" width="11.5" style="602" customWidth="1"/>
    <col min="11" max="11" width="9" style="602"/>
    <col min="12" max="12" width="9" style="605"/>
    <col min="13" max="13" width="9" style="602"/>
    <col min="14" max="14" width="11.5" style="604" bestFit="1" customWidth="1"/>
    <col min="15" max="15" width="11.25" style="604" hidden="1" customWidth="1"/>
    <col min="16" max="16" width="11.5" style="604" hidden="1" customWidth="1"/>
    <col min="17" max="17" width="11.5" style="604" customWidth="1"/>
    <col min="18" max="18" width="11.5" style="604" bestFit="1" customWidth="1"/>
    <col min="19" max="19" width="16.625" style="604" customWidth="1"/>
    <col min="20" max="20" width="15.125" style="602" customWidth="1"/>
    <col min="21" max="21" width="0" style="602" hidden="1" customWidth="1"/>
    <col min="22" max="16384" width="9" style="602"/>
  </cols>
  <sheetData>
    <row r="1" spans="1:21" ht="37.5" customHeight="1">
      <c r="B1" s="1880" t="s">
        <v>666</v>
      </c>
      <c r="C1" s="1880"/>
      <c r="D1" s="1880"/>
      <c r="E1" s="1880"/>
      <c r="F1" s="1880"/>
      <c r="G1" s="1880"/>
      <c r="H1" s="1880"/>
      <c r="I1" s="1880"/>
      <c r="J1" s="1880"/>
      <c r="K1" s="1880"/>
      <c r="L1" s="1880"/>
      <c r="M1" s="1880"/>
      <c r="N1" s="1880"/>
      <c r="O1" s="1880"/>
      <c r="P1" s="1880"/>
      <c r="Q1" s="1880"/>
      <c r="R1" s="1880"/>
      <c r="S1" s="1880"/>
      <c r="T1" s="1880"/>
    </row>
    <row r="2" spans="1:21" ht="17.25" thickBot="1">
      <c r="B2" s="1053"/>
      <c r="T2" s="1064" t="s">
        <v>526</v>
      </c>
    </row>
    <row r="3" spans="1:21" ht="19.5" customHeight="1">
      <c r="A3" s="1899"/>
      <c r="B3" s="1900" t="s">
        <v>52</v>
      </c>
      <c r="C3" s="1902" t="s">
        <v>23</v>
      </c>
      <c r="D3" s="1902" t="s">
        <v>24</v>
      </c>
      <c r="E3" s="1902"/>
      <c r="F3" s="1902"/>
      <c r="G3" s="1902"/>
      <c r="H3" s="1902" t="s">
        <v>26</v>
      </c>
      <c r="I3" s="1904" t="s">
        <v>215</v>
      </c>
      <c r="J3" s="1893" t="s">
        <v>523</v>
      </c>
      <c r="K3" s="1894"/>
      <c r="L3" s="1894"/>
      <c r="M3" s="1894"/>
      <c r="N3" s="1894"/>
      <c r="O3" s="1894"/>
      <c r="P3" s="1894"/>
      <c r="Q3" s="1894"/>
      <c r="R3" s="1894"/>
      <c r="S3" s="1895"/>
      <c r="T3" s="1881" t="s">
        <v>85</v>
      </c>
    </row>
    <row r="4" spans="1:21" ht="47.25" customHeight="1" thickBot="1">
      <c r="A4" s="1899"/>
      <c r="B4" s="1901"/>
      <c r="C4" s="1903"/>
      <c r="D4" s="1116" t="s">
        <v>30</v>
      </c>
      <c r="E4" s="1116" t="s">
        <v>161</v>
      </c>
      <c r="F4" s="1116" t="s">
        <v>32</v>
      </c>
      <c r="G4" s="1116" t="s">
        <v>34</v>
      </c>
      <c r="H4" s="1903"/>
      <c r="I4" s="1905"/>
      <c r="J4" s="1065" t="s">
        <v>527</v>
      </c>
      <c r="K4" s="1066" t="s">
        <v>533</v>
      </c>
      <c r="L4" s="1067" t="s">
        <v>528</v>
      </c>
      <c r="M4" s="1070" t="s">
        <v>534</v>
      </c>
      <c r="N4" s="1071" t="s">
        <v>20</v>
      </c>
      <c r="O4" s="1067" t="s">
        <v>529</v>
      </c>
      <c r="P4" s="1067" t="s">
        <v>530</v>
      </c>
      <c r="Q4" s="1068" t="s">
        <v>572</v>
      </c>
      <c r="R4" s="1068" t="s">
        <v>531</v>
      </c>
      <c r="S4" s="1069" t="s">
        <v>532</v>
      </c>
      <c r="T4" s="1882"/>
    </row>
    <row r="5" spans="1:21" ht="27.75" customHeight="1" thickBot="1">
      <c r="A5" s="606"/>
      <c r="B5" s="1054" t="s">
        <v>525</v>
      </c>
      <c r="C5" s="1055"/>
      <c r="D5" s="1056"/>
      <c r="E5" s="1055"/>
      <c r="F5" s="1055"/>
      <c r="G5" s="1055"/>
      <c r="H5" s="1055"/>
      <c r="I5" s="1058">
        <f>SUM(I6:I15)</f>
        <v>30</v>
      </c>
      <c r="J5" s="1063">
        <f>SUM(J8:J15)</f>
        <v>0</v>
      </c>
      <c r="K5" s="1057">
        <f>SUM(K6:K15)</f>
        <v>32</v>
      </c>
      <c r="L5" s="1057"/>
      <c r="M5" s="1057">
        <f t="shared" ref="M5:S5" si="0">SUM(M6:M15)</f>
        <v>11</v>
      </c>
      <c r="N5" s="1062">
        <f t="shared" si="0"/>
        <v>1050000</v>
      </c>
      <c r="O5" s="1059">
        <f t="shared" si="0"/>
        <v>145950.00000000003</v>
      </c>
      <c r="P5" s="1059">
        <f t="shared" si="0"/>
        <v>379050</v>
      </c>
      <c r="Q5" s="1059">
        <f t="shared" si="0"/>
        <v>525000</v>
      </c>
      <c r="R5" s="1059">
        <f t="shared" si="0"/>
        <v>525000</v>
      </c>
      <c r="S5" s="1061">
        <f t="shared" si="0"/>
        <v>1050000</v>
      </c>
      <c r="T5" s="1060"/>
    </row>
    <row r="6" spans="1:21" s="603" customFormat="1" ht="24.95" customHeight="1" thickTop="1">
      <c r="B6" s="1883" t="s">
        <v>362</v>
      </c>
      <c r="C6" s="1885" t="s">
        <v>535</v>
      </c>
      <c r="D6" s="1887" t="s">
        <v>536</v>
      </c>
      <c r="E6" s="1885" t="s">
        <v>537</v>
      </c>
      <c r="F6" s="1885" t="s">
        <v>538</v>
      </c>
      <c r="G6" s="1885" t="s">
        <v>382</v>
      </c>
      <c r="H6" s="1885" t="s">
        <v>93</v>
      </c>
      <c r="I6" s="1889">
        <v>30</v>
      </c>
      <c r="J6" s="1117" t="s">
        <v>539</v>
      </c>
      <c r="K6" s="1072">
        <v>16</v>
      </c>
      <c r="L6" s="1073">
        <v>85000</v>
      </c>
      <c r="M6" s="1118">
        <v>10</v>
      </c>
      <c r="N6" s="1074">
        <f>L6*M6</f>
        <v>850000</v>
      </c>
      <c r="O6" s="1075">
        <f>N6*0.139</f>
        <v>118150.00000000001</v>
      </c>
      <c r="P6" s="1075">
        <f>N6*0.361</f>
        <v>306850</v>
      </c>
      <c r="Q6" s="1075">
        <f>SUM(O6:P6)</f>
        <v>425000</v>
      </c>
      <c r="R6" s="1075">
        <f>N6*0.5</f>
        <v>425000</v>
      </c>
      <c r="S6" s="1891">
        <f>SUM(N6:N7)</f>
        <v>1050000</v>
      </c>
      <c r="T6" s="1076"/>
    </row>
    <row r="7" spans="1:21" s="603" customFormat="1" ht="24.95" customHeight="1">
      <c r="B7" s="1884"/>
      <c r="C7" s="1886"/>
      <c r="D7" s="1888"/>
      <c r="E7" s="1886"/>
      <c r="F7" s="1886"/>
      <c r="G7" s="1886"/>
      <c r="H7" s="1886"/>
      <c r="I7" s="1890"/>
      <c r="J7" s="1078" t="s">
        <v>540</v>
      </c>
      <c r="K7" s="1079">
        <v>16</v>
      </c>
      <c r="L7" s="1080">
        <v>200000</v>
      </c>
      <c r="M7" s="1081">
        <v>1</v>
      </c>
      <c r="N7" s="1074">
        <f>L7*M7</f>
        <v>200000</v>
      </c>
      <c r="O7" s="1075">
        <f t="shared" ref="O7:O15" si="1">N7*0.139</f>
        <v>27800.000000000004</v>
      </c>
      <c r="P7" s="1075">
        <f t="shared" ref="P7:P15" si="2">N7*0.361</f>
        <v>72200</v>
      </c>
      <c r="Q7" s="1075">
        <f t="shared" ref="Q7:Q15" si="3">SUM(O7:P7)</f>
        <v>100000</v>
      </c>
      <c r="R7" s="1075">
        <f t="shared" ref="R7:R15" si="4">N7*0.5</f>
        <v>100000</v>
      </c>
      <c r="S7" s="1892"/>
      <c r="T7" s="1077"/>
    </row>
    <row r="8" spans="1:21" s="603" customFormat="1" ht="24.95" customHeight="1">
      <c r="B8" s="1910"/>
      <c r="C8" s="1909"/>
      <c r="D8" s="1906"/>
      <c r="E8" s="1906"/>
      <c r="F8" s="1906"/>
      <c r="G8" s="1906"/>
      <c r="H8" s="1906"/>
      <c r="I8" s="1907"/>
      <c r="J8" s="1333" t="s">
        <v>624</v>
      </c>
      <c r="K8" s="1334"/>
      <c r="L8" s="1335">
        <v>85000</v>
      </c>
      <c r="M8" s="1336"/>
      <c r="N8" s="1337">
        <f t="shared" ref="N8:N15" si="5">L8*M8</f>
        <v>0</v>
      </c>
      <c r="O8" s="1338">
        <f t="shared" si="1"/>
        <v>0</v>
      </c>
      <c r="P8" s="1338">
        <f t="shared" si="2"/>
        <v>0</v>
      </c>
      <c r="Q8" s="1338">
        <f t="shared" si="3"/>
        <v>0</v>
      </c>
      <c r="R8" s="1338">
        <f t="shared" si="4"/>
        <v>0</v>
      </c>
      <c r="S8" s="1897">
        <f>SUM(N8:N9)</f>
        <v>0</v>
      </c>
      <c r="T8" s="1339"/>
      <c r="U8" s="603">
        <v>2</v>
      </c>
    </row>
    <row r="9" spans="1:21" s="603" customFormat="1" ht="24.95" customHeight="1">
      <c r="B9" s="1910"/>
      <c r="C9" s="1909"/>
      <c r="D9" s="1906"/>
      <c r="E9" s="1906"/>
      <c r="F9" s="1906"/>
      <c r="G9" s="1906"/>
      <c r="H9" s="1906"/>
      <c r="I9" s="1907"/>
      <c r="J9" s="1340" t="s">
        <v>625</v>
      </c>
      <c r="K9" s="1341"/>
      <c r="L9" s="1342">
        <v>200000</v>
      </c>
      <c r="M9" s="1343"/>
      <c r="N9" s="1337">
        <f t="shared" si="5"/>
        <v>0</v>
      </c>
      <c r="O9" s="1338">
        <f t="shared" si="1"/>
        <v>0</v>
      </c>
      <c r="P9" s="1338">
        <f t="shared" si="2"/>
        <v>0</v>
      </c>
      <c r="Q9" s="1338">
        <f t="shared" si="3"/>
        <v>0</v>
      </c>
      <c r="R9" s="1338">
        <f t="shared" si="4"/>
        <v>0</v>
      </c>
      <c r="S9" s="1898"/>
      <c r="T9" s="1339"/>
    </row>
    <row r="10" spans="1:21" s="603" customFormat="1" ht="24.95" customHeight="1">
      <c r="A10" s="607"/>
      <c r="B10" s="1908"/>
      <c r="C10" s="1909"/>
      <c r="D10" s="1906"/>
      <c r="E10" s="1906"/>
      <c r="F10" s="1906"/>
      <c r="G10" s="1906"/>
      <c r="H10" s="1906"/>
      <c r="I10" s="1896"/>
      <c r="J10" s="1333" t="s">
        <v>624</v>
      </c>
      <c r="K10" s="1334"/>
      <c r="L10" s="1344">
        <v>85000</v>
      </c>
      <c r="M10" s="1336"/>
      <c r="N10" s="1337">
        <f t="shared" si="5"/>
        <v>0</v>
      </c>
      <c r="O10" s="1338">
        <f t="shared" si="1"/>
        <v>0</v>
      </c>
      <c r="P10" s="1338">
        <f t="shared" si="2"/>
        <v>0</v>
      </c>
      <c r="Q10" s="1338">
        <f t="shared" si="3"/>
        <v>0</v>
      </c>
      <c r="R10" s="1338">
        <f t="shared" si="4"/>
        <v>0</v>
      </c>
      <c r="S10" s="1897">
        <f>SUM(N10:N11)</f>
        <v>0</v>
      </c>
      <c r="T10" s="1339"/>
      <c r="U10" s="603">
        <v>5</v>
      </c>
    </row>
    <row r="11" spans="1:21" s="603" customFormat="1" ht="24.95" customHeight="1">
      <c r="A11" s="607"/>
      <c r="B11" s="1908"/>
      <c r="C11" s="1909"/>
      <c r="D11" s="1906"/>
      <c r="E11" s="1906"/>
      <c r="F11" s="1906"/>
      <c r="G11" s="1906"/>
      <c r="H11" s="1906"/>
      <c r="I11" s="1896"/>
      <c r="J11" s="1340" t="s">
        <v>625</v>
      </c>
      <c r="K11" s="1341"/>
      <c r="L11" s="1342">
        <v>200000</v>
      </c>
      <c r="M11" s="1343"/>
      <c r="N11" s="1337">
        <f t="shared" si="5"/>
        <v>0</v>
      </c>
      <c r="O11" s="1338">
        <f t="shared" si="1"/>
        <v>0</v>
      </c>
      <c r="P11" s="1338">
        <f t="shared" si="2"/>
        <v>0</v>
      </c>
      <c r="Q11" s="1338">
        <f t="shared" si="3"/>
        <v>0</v>
      </c>
      <c r="R11" s="1338">
        <f t="shared" si="4"/>
        <v>0</v>
      </c>
      <c r="S11" s="1898"/>
      <c r="T11" s="1339"/>
    </row>
    <row r="12" spans="1:21" s="603" customFormat="1" ht="24.95" customHeight="1">
      <c r="A12" s="607"/>
      <c r="B12" s="1916"/>
      <c r="C12" s="1918"/>
      <c r="D12" s="1911"/>
      <c r="E12" s="1911"/>
      <c r="F12" s="1911"/>
      <c r="G12" s="1911"/>
      <c r="H12" s="1911"/>
      <c r="I12" s="1921"/>
      <c r="J12" s="1345" t="s">
        <v>624</v>
      </c>
      <c r="K12" s="1346"/>
      <c r="L12" s="1344">
        <v>85000</v>
      </c>
      <c r="M12" s="1347"/>
      <c r="N12" s="1337">
        <f t="shared" si="5"/>
        <v>0</v>
      </c>
      <c r="O12" s="1338">
        <f t="shared" si="1"/>
        <v>0</v>
      </c>
      <c r="P12" s="1338">
        <f t="shared" si="2"/>
        <v>0</v>
      </c>
      <c r="Q12" s="1338">
        <f t="shared" si="3"/>
        <v>0</v>
      </c>
      <c r="R12" s="1338">
        <f t="shared" si="4"/>
        <v>0</v>
      </c>
      <c r="S12" s="1897">
        <f>SUM(N12:N13)</f>
        <v>0</v>
      </c>
      <c r="T12" s="1348"/>
      <c r="U12" s="603">
        <v>7</v>
      </c>
    </row>
    <row r="13" spans="1:21" s="603" customFormat="1" ht="24.95" customHeight="1">
      <c r="A13" s="607"/>
      <c r="B13" s="1917"/>
      <c r="C13" s="1919"/>
      <c r="D13" s="1920"/>
      <c r="E13" s="1920"/>
      <c r="F13" s="1920"/>
      <c r="G13" s="1920"/>
      <c r="H13" s="1920"/>
      <c r="I13" s="1922"/>
      <c r="J13" s="1349" t="s">
        <v>625</v>
      </c>
      <c r="K13" s="1350"/>
      <c r="L13" s="1342">
        <v>200000</v>
      </c>
      <c r="M13" s="1351"/>
      <c r="N13" s="1337">
        <f t="shared" si="5"/>
        <v>0</v>
      </c>
      <c r="O13" s="1338">
        <f t="shared" si="1"/>
        <v>0</v>
      </c>
      <c r="P13" s="1338">
        <f t="shared" si="2"/>
        <v>0</v>
      </c>
      <c r="Q13" s="1338">
        <f t="shared" si="3"/>
        <v>0</v>
      </c>
      <c r="R13" s="1338">
        <f t="shared" si="4"/>
        <v>0</v>
      </c>
      <c r="S13" s="1898"/>
      <c r="T13" s="1348"/>
    </row>
    <row r="14" spans="1:21" s="603" customFormat="1" ht="24.95" customHeight="1">
      <c r="B14" s="1916"/>
      <c r="C14" s="1918"/>
      <c r="D14" s="1911"/>
      <c r="E14" s="1911"/>
      <c r="F14" s="1911"/>
      <c r="G14" s="1927"/>
      <c r="H14" s="1911"/>
      <c r="I14" s="1913"/>
      <c r="J14" s="1333" t="s">
        <v>624</v>
      </c>
      <c r="K14" s="1334"/>
      <c r="L14" s="1335">
        <v>85000</v>
      </c>
      <c r="M14" s="1336"/>
      <c r="N14" s="1337">
        <f t="shared" si="5"/>
        <v>0</v>
      </c>
      <c r="O14" s="1338">
        <f t="shared" si="1"/>
        <v>0</v>
      </c>
      <c r="P14" s="1338">
        <f t="shared" si="2"/>
        <v>0</v>
      </c>
      <c r="Q14" s="1338">
        <f t="shared" si="3"/>
        <v>0</v>
      </c>
      <c r="R14" s="1338">
        <f t="shared" si="4"/>
        <v>0</v>
      </c>
      <c r="S14" s="1897">
        <f>SUM(N14:N15)</f>
        <v>0</v>
      </c>
      <c r="T14" s="1339"/>
      <c r="U14" s="603">
        <v>13</v>
      </c>
    </row>
    <row r="15" spans="1:21" s="603" customFormat="1" ht="24.95" customHeight="1" thickBot="1">
      <c r="B15" s="1925"/>
      <c r="C15" s="1926"/>
      <c r="D15" s="1912"/>
      <c r="E15" s="1912"/>
      <c r="F15" s="1912"/>
      <c r="G15" s="1928"/>
      <c r="H15" s="1912"/>
      <c r="I15" s="1914"/>
      <c r="J15" s="1352" t="s">
        <v>625</v>
      </c>
      <c r="K15" s="1353"/>
      <c r="L15" s="1354">
        <v>200000</v>
      </c>
      <c r="M15" s="1355"/>
      <c r="N15" s="1356">
        <f t="shared" si="5"/>
        <v>0</v>
      </c>
      <c r="O15" s="1357">
        <f t="shared" si="1"/>
        <v>0</v>
      </c>
      <c r="P15" s="1357">
        <f t="shared" si="2"/>
        <v>0</v>
      </c>
      <c r="Q15" s="1357">
        <f t="shared" si="3"/>
        <v>0</v>
      </c>
      <c r="R15" s="1357">
        <f t="shared" si="4"/>
        <v>0</v>
      </c>
      <c r="S15" s="1915"/>
      <c r="T15" s="1358"/>
    </row>
    <row r="16" spans="1:21" ht="17.25">
      <c r="B16" s="1923" t="s">
        <v>269</v>
      </c>
      <c r="C16" s="1923"/>
      <c r="D16" s="1923"/>
      <c r="E16" s="1923"/>
      <c r="F16" s="1923"/>
      <c r="G16" s="1923"/>
      <c r="H16" s="609"/>
      <c r="I16" s="609"/>
      <c r="J16" s="609"/>
      <c r="K16" s="610"/>
      <c r="L16" s="611"/>
      <c r="M16" s="609"/>
      <c r="N16" s="612"/>
      <c r="O16" s="612"/>
      <c r="P16" s="612"/>
      <c r="Q16" s="612"/>
      <c r="R16" s="613"/>
      <c r="S16" s="613"/>
      <c r="T16" s="614"/>
    </row>
    <row r="17" spans="2:20" ht="17.25">
      <c r="B17" s="1923" t="s">
        <v>524</v>
      </c>
      <c r="C17" s="1923"/>
      <c r="D17" s="1923"/>
      <c r="E17" s="1923"/>
      <c r="F17" s="1923"/>
      <c r="G17" s="1923"/>
      <c r="H17" s="609"/>
      <c r="I17" s="609"/>
      <c r="J17" s="609"/>
      <c r="K17" s="610"/>
      <c r="L17" s="611"/>
      <c r="M17" s="609"/>
      <c r="N17" s="612"/>
      <c r="O17" s="612"/>
      <c r="P17" s="612"/>
      <c r="Q17" s="612"/>
      <c r="R17" s="613"/>
      <c r="S17" s="613"/>
      <c r="T17" s="614"/>
    </row>
    <row r="18" spans="2:20" ht="17.25" customHeight="1">
      <c r="B18" s="1924" t="s">
        <v>270</v>
      </c>
      <c r="C18" s="1924"/>
      <c r="D18" s="1924"/>
      <c r="E18" s="1924"/>
      <c r="F18" s="1924"/>
      <c r="G18" s="1924"/>
      <c r="H18" s="609"/>
      <c r="I18" s="609"/>
      <c r="J18" s="609"/>
      <c r="K18" s="610"/>
      <c r="L18" s="611"/>
      <c r="M18" s="615"/>
    </row>
    <row r="19" spans="2:20" ht="17.25">
      <c r="C19" s="616" t="s">
        <v>271</v>
      </c>
      <c r="D19" s="616"/>
      <c r="E19" s="616"/>
      <c r="F19" s="616"/>
      <c r="G19" s="616"/>
      <c r="H19" s="616"/>
      <c r="I19" s="616"/>
      <c r="J19" s="616"/>
    </row>
  </sheetData>
  <mergeCells count="57">
    <mergeCell ref="B16:G16"/>
    <mergeCell ref="B17:G17"/>
    <mergeCell ref="B18:G18"/>
    <mergeCell ref="B14:B15"/>
    <mergeCell ref="C14:C15"/>
    <mergeCell ref="D14:D15"/>
    <mergeCell ref="E14:E15"/>
    <mergeCell ref="F14:F15"/>
    <mergeCell ref="G14:G15"/>
    <mergeCell ref="H14:H15"/>
    <mergeCell ref="I14:I15"/>
    <mergeCell ref="S14:S15"/>
    <mergeCell ref="B12:B13"/>
    <mergeCell ref="C12:C13"/>
    <mergeCell ref="D12:D13"/>
    <mergeCell ref="E12:E13"/>
    <mergeCell ref="F12:F13"/>
    <mergeCell ref="G12:G13"/>
    <mergeCell ref="H12:H13"/>
    <mergeCell ref="I12:I13"/>
    <mergeCell ref="S12:S13"/>
    <mergeCell ref="G10:G11"/>
    <mergeCell ref="H10:H11"/>
    <mergeCell ref="B8:B9"/>
    <mergeCell ref="C8:C9"/>
    <mergeCell ref="D8:D9"/>
    <mergeCell ref="E8:E9"/>
    <mergeCell ref="F8:F9"/>
    <mergeCell ref="G8:G9"/>
    <mergeCell ref="I10:I11"/>
    <mergeCell ref="S10:S11"/>
    <mergeCell ref="A3:A4"/>
    <mergeCell ref="B3:B4"/>
    <mergeCell ref="C3:C4"/>
    <mergeCell ref="D3:G3"/>
    <mergeCell ref="H3:H4"/>
    <mergeCell ref="I3:I4"/>
    <mergeCell ref="H8:H9"/>
    <mergeCell ref="I8:I9"/>
    <mergeCell ref="S8:S9"/>
    <mergeCell ref="B10:B11"/>
    <mergeCell ref="C10:C11"/>
    <mergeCell ref="D10:D11"/>
    <mergeCell ref="E10:E11"/>
    <mergeCell ref="F10:F11"/>
    <mergeCell ref="B1:T1"/>
    <mergeCell ref="T3:T4"/>
    <mergeCell ref="B6:B7"/>
    <mergeCell ref="C6:C7"/>
    <mergeCell ref="D6:D7"/>
    <mergeCell ref="E6:E7"/>
    <mergeCell ref="F6:F7"/>
    <mergeCell ref="G6:G7"/>
    <mergeCell ref="H6:H7"/>
    <mergeCell ref="I6:I7"/>
    <mergeCell ref="S6:S7"/>
    <mergeCell ref="J3:S3"/>
  </mergeCells>
  <phoneticPr fontId="1" type="noConversion"/>
  <pageMargins left="0.6692913385826772" right="0.19685039370078741" top="0.70866141732283472" bottom="0.43307086614173229" header="0.31496062992125984" footer="0.19685039370078741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"/>
  <sheetViews>
    <sheetView view="pageBreakPreview" zoomScale="80" zoomScaleNormal="85" zoomScaleSheetLayoutView="80" workbookViewId="0">
      <selection sqref="A1:S6"/>
    </sheetView>
  </sheetViews>
  <sheetFormatPr defaultRowHeight="13.5"/>
  <cols>
    <col min="1" max="1" width="6.625" style="11" customWidth="1"/>
    <col min="2" max="2" width="7.5" style="11" customWidth="1"/>
    <col min="3" max="3" width="18.75" style="11" customWidth="1"/>
    <col min="4" max="4" width="15.625" style="11" customWidth="1"/>
    <col min="5" max="5" width="13.75" style="11" customWidth="1"/>
    <col min="6" max="6" width="13.5" style="11" customWidth="1"/>
    <col min="7" max="7" width="9.625" style="11" customWidth="1"/>
    <col min="8" max="9" width="8.375" style="11" customWidth="1"/>
    <col min="10" max="10" width="11.25" style="11" customWidth="1"/>
    <col min="11" max="11" width="13.375" style="11" customWidth="1"/>
    <col min="12" max="13" width="11.625" style="11" hidden="1" customWidth="1"/>
    <col min="14" max="15" width="11.625" style="11" customWidth="1"/>
    <col min="16" max="16" width="9" style="11"/>
    <col min="17" max="18" width="0" style="11" hidden="1" customWidth="1"/>
    <col min="19" max="256" width="9" style="11"/>
    <col min="257" max="257" width="6.375" style="11" customWidth="1"/>
    <col min="258" max="258" width="18.75" style="11" customWidth="1"/>
    <col min="259" max="259" width="15.625" style="11" customWidth="1"/>
    <col min="260" max="260" width="13.75" style="11" customWidth="1"/>
    <col min="261" max="261" width="13.5" style="11" customWidth="1"/>
    <col min="262" max="262" width="9.625" style="11" customWidth="1"/>
    <col min="263" max="264" width="8.375" style="11" customWidth="1"/>
    <col min="265" max="265" width="11.25" style="11" customWidth="1"/>
    <col min="266" max="266" width="12.625" style="11" customWidth="1"/>
    <col min="267" max="267" width="13.375" style="11" customWidth="1"/>
    <col min="268" max="268" width="11.875" style="11" customWidth="1"/>
    <col min="269" max="269" width="13.125" style="11" customWidth="1"/>
    <col min="270" max="270" width="11" style="11" customWidth="1"/>
    <col min="271" max="271" width="25.125" style="11" customWidth="1"/>
    <col min="272" max="272" width="9" style="11"/>
    <col min="273" max="274" width="0" style="11" hidden="1" customWidth="1"/>
    <col min="275" max="512" width="9" style="11"/>
    <col min="513" max="513" width="6.375" style="11" customWidth="1"/>
    <col min="514" max="514" width="18.75" style="11" customWidth="1"/>
    <col min="515" max="515" width="15.625" style="11" customWidth="1"/>
    <col min="516" max="516" width="13.75" style="11" customWidth="1"/>
    <col min="517" max="517" width="13.5" style="11" customWidth="1"/>
    <col min="518" max="518" width="9.625" style="11" customWidth="1"/>
    <col min="519" max="520" width="8.375" style="11" customWidth="1"/>
    <col min="521" max="521" width="11.25" style="11" customWidth="1"/>
    <col min="522" max="522" width="12.625" style="11" customWidth="1"/>
    <col min="523" max="523" width="13.375" style="11" customWidth="1"/>
    <col min="524" max="524" width="11.875" style="11" customWidth="1"/>
    <col min="525" max="525" width="13.125" style="11" customWidth="1"/>
    <col min="526" max="526" width="11" style="11" customWidth="1"/>
    <col min="527" max="527" width="25.125" style="11" customWidth="1"/>
    <col min="528" max="528" width="9" style="11"/>
    <col min="529" max="530" width="0" style="11" hidden="1" customWidth="1"/>
    <col min="531" max="768" width="9" style="11"/>
    <col min="769" max="769" width="6.375" style="11" customWidth="1"/>
    <col min="770" max="770" width="18.75" style="11" customWidth="1"/>
    <col min="771" max="771" width="15.625" style="11" customWidth="1"/>
    <col min="772" max="772" width="13.75" style="11" customWidth="1"/>
    <col min="773" max="773" width="13.5" style="11" customWidth="1"/>
    <col min="774" max="774" width="9.625" style="11" customWidth="1"/>
    <col min="775" max="776" width="8.375" style="11" customWidth="1"/>
    <col min="777" max="777" width="11.25" style="11" customWidth="1"/>
    <col min="778" max="778" width="12.625" style="11" customWidth="1"/>
    <col min="779" max="779" width="13.375" style="11" customWidth="1"/>
    <col min="780" max="780" width="11.875" style="11" customWidth="1"/>
    <col min="781" max="781" width="13.125" style="11" customWidth="1"/>
    <col min="782" max="782" width="11" style="11" customWidth="1"/>
    <col min="783" max="783" width="25.125" style="11" customWidth="1"/>
    <col min="784" max="784" width="9" style="11"/>
    <col min="785" max="786" width="0" style="11" hidden="1" customWidth="1"/>
    <col min="787" max="1024" width="9" style="11"/>
    <col min="1025" max="1025" width="6.375" style="11" customWidth="1"/>
    <col min="1026" max="1026" width="18.75" style="11" customWidth="1"/>
    <col min="1027" max="1027" width="15.625" style="11" customWidth="1"/>
    <col min="1028" max="1028" width="13.75" style="11" customWidth="1"/>
    <col min="1029" max="1029" width="13.5" style="11" customWidth="1"/>
    <col min="1030" max="1030" width="9.625" style="11" customWidth="1"/>
    <col min="1031" max="1032" width="8.375" style="11" customWidth="1"/>
    <col min="1033" max="1033" width="11.25" style="11" customWidth="1"/>
    <col min="1034" max="1034" width="12.625" style="11" customWidth="1"/>
    <col min="1035" max="1035" width="13.375" style="11" customWidth="1"/>
    <col min="1036" max="1036" width="11.875" style="11" customWidth="1"/>
    <col min="1037" max="1037" width="13.125" style="11" customWidth="1"/>
    <col min="1038" max="1038" width="11" style="11" customWidth="1"/>
    <col min="1039" max="1039" width="25.125" style="11" customWidth="1"/>
    <col min="1040" max="1040" width="9" style="11"/>
    <col min="1041" max="1042" width="0" style="11" hidden="1" customWidth="1"/>
    <col min="1043" max="1280" width="9" style="11"/>
    <col min="1281" max="1281" width="6.375" style="11" customWidth="1"/>
    <col min="1282" max="1282" width="18.75" style="11" customWidth="1"/>
    <col min="1283" max="1283" width="15.625" style="11" customWidth="1"/>
    <col min="1284" max="1284" width="13.75" style="11" customWidth="1"/>
    <col min="1285" max="1285" width="13.5" style="11" customWidth="1"/>
    <col min="1286" max="1286" width="9.625" style="11" customWidth="1"/>
    <col min="1287" max="1288" width="8.375" style="11" customWidth="1"/>
    <col min="1289" max="1289" width="11.25" style="11" customWidth="1"/>
    <col min="1290" max="1290" width="12.625" style="11" customWidth="1"/>
    <col min="1291" max="1291" width="13.375" style="11" customWidth="1"/>
    <col min="1292" max="1292" width="11.875" style="11" customWidth="1"/>
    <col min="1293" max="1293" width="13.125" style="11" customWidth="1"/>
    <col min="1294" max="1294" width="11" style="11" customWidth="1"/>
    <col min="1295" max="1295" width="25.125" style="11" customWidth="1"/>
    <col min="1296" max="1296" width="9" style="11"/>
    <col min="1297" max="1298" width="0" style="11" hidden="1" customWidth="1"/>
    <col min="1299" max="1536" width="9" style="11"/>
    <col min="1537" max="1537" width="6.375" style="11" customWidth="1"/>
    <col min="1538" max="1538" width="18.75" style="11" customWidth="1"/>
    <col min="1539" max="1539" width="15.625" style="11" customWidth="1"/>
    <col min="1540" max="1540" width="13.75" style="11" customWidth="1"/>
    <col min="1541" max="1541" width="13.5" style="11" customWidth="1"/>
    <col min="1542" max="1542" width="9.625" style="11" customWidth="1"/>
    <col min="1543" max="1544" width="8.375" style="11" customWidth="1"/>
    <col min="1545" max="1545" width="11.25" style="11" customWidth="1"/>
    <col min="1546" max="1546" width="12.625" style="11" customWidth="1"/>
    <col min="1547" max="1547" width="13.375" style="11" customWidth="1"/>
    <col min="1548" max="1548" width="11.875" style="11" customWidth="1"/>
    <col min="1549" max="1549" width="13.125" style="11" customWidth="1"/>
    <col min="1550" max="1550" width="11" style="11" customWidth="1"/>
    <col min="1551" max="1551" width="25.125" style="11" customWidth="1"/>
    <col min="1552" max="1552" width="9" style="11"/>
    <col min="1553" max="1554" width="0" style="11" hidden="1" customWidth="1"/>
    <col min="1555" max="1792" width="9" style="11"/>
    <col min="1793" max="1793" width="6.375" style="11" customWidth="1"/>
    <col min="1794" max="1794" width="18.75" style="11" customWidth="1"/>
    <col min="1795" max="1795" width="15.625" style="11" customWidth="1"/>
    <col min="1796" max="1796" width="13.75" style="11" customWidth="1"/>
    <col min="1797" max="1797" width="13.5" style="11" customWidth="1"/>
    <col min="1798" max="1798" width="9.625" style="11" customWidth="1"/>
    <col min="1799" max="1800" width="8.375" style="11" customWidth="1"/>
    <col min="1801" max="1801" width="11.25" style="11" customWidth="1"/>
    <col min="1802" max="1802" width="12.625" style="11" customWidth="1"/>
    <col min="1803" max="1803" width="13.375" style="11" customWidth="1"/>
    <col min="1804" max="1804" width="11.875" style="11" customWidth="1"/>
    <col min="1805" max="1805" width="13.125" style="11" customWidth="1"/>
    <col min="1806" max="1806" width="11" style="11" customWidth="1"/>
    <col min="1807" max="1807" width="25.125" style="11" customWidth="1"/>
    <col min="1808" max="1808" width="9" style="11"/>
    <col min="1809" max="1810" width="0" style="11" hidden="1" customWidth="1"/>
    <col min="1811" max="2048" width="9" style="11"/>
    <col min="2049" max="2049" width="6.375" style="11" customWidth="1"/>
    <col min="2050" max="2050" width="18.75" style="11" customWidth="1"/>
    <col min="2051" max="2051" width="15.625" style="11" customWidth="1"/>
    <col min="2052" max="2052" width="13.75" style="11" customWidth="1"/>
    <col min="2053" max="2053" width="13.5" style="11" customWidth="1"/>
    <col min="2054" max="2054" width="9.625" style="11" customWidth="1"/>
    <col min="2055" max="2056" width="8.375" style="11" customWidth="1"/>
    <col min="2057" max="2057" width="11.25" style="11" customWidth="1"/>
    <col min="2058" max="2058" width="12.625" style="11" customWidth="1"/>
    <col min="2059" max="2059" width="13.375" style="11" customWidth="1"/>
    <col min="2060" max="2060" width="11.875" style="11" customWidth="1"/>
    <col min="2061" max="2061" width="13.125" style="11" customWidth="1"/>
    <col min="2062" max="2062" width="11" style="11" customWidth="1"/>
    <col min="2063" max="2063" width="25.125" style="11" customWidth="1"/>
    <col min="2064" max="2064" width="9" style="11"/>
    <col min="2065" max="2066" width="0" style="11" hidden="1" customWidth="1"/>
    <col min="2067" max="2304" width="9" style="11"/>
    <col min="2305" max="2305" width="6.375" style="11" customWidth="1"/>
    <col min="2306" max="2306" width="18.75" style="11" customWidth="1"/>
    <col min="2307" max="2307" width="15.625" style="11" customWidth="1"/>
    <col min="2308" max="2308" width="13.75" style="11" customWidth="1"/>
    <col min="2309" max="2309" width="13.5" style="11" customWidth="1"/>
    <col min="2310" max="2310" width="9.625" style="11" customWidth="1"/>
    <col min="2311" max="2312" width="8.375" style="11" customWidth="1"/>
    <col min="2313" max="2313" width="11.25" style="11" customWidth="1"/>
    <col min="2314" max="2314" width="12.625" style="11" customWidth="1"/>
    <col min="2315" max="2315" width="13.375" style="11" customWidth="1"/>
    <col min="2316" max="2316" width="11.875" style="11" customWidth="1"/>
    <col min="2317" max="2317" width="13.125" style="11" customWidth="1"/>
    <col min="2318" max="2318" width="11" style="11" customWidth="1"/>
    <col min="2319" max="2319" width="25.125" style="11" customWidth="1"/>
    <col min="2320" max="2320" width="9" style="11"/>
    <col min="2321" max="2322" width="0" style="11" hidden="1" customWidth="1"/>
    <col min="2323" max="2560" width="9" style="11"/>
    <col min="2561" max="2561" width="6.375" style="11" customWidth="1"/>
    <col min="2562" max="2562" width="18.75" style="11" customWidth="1"/>
    <col min="2563" max="2563" width="15.625" style="11" customWidth="1"/>
    <col min="2564" max="2564" width="13.75" style="11" customWidth="1"/>
    <col min="2565" max="2565" width="13.5" style="11" customWidth="1"/>
    <col min="2566" max="2566" width="9.625" style="11" customWidth="1"/>
    <col min="2567" max="2568" width="8.375" style="11" customWidth="1"/>
    <col min="2569" max="2569" width="11.25" style="11" customWidth="1"/>
    <col min="2570" max="2570" width="12.625" style="11" customWidth="1"/>
    <col min="2571" max="2571" width="13.375" style="11" customWidth="1"/>
    <col min="2572" max="2572" width="11.875" style="11" customWidth="1"/>
    <col min="2573" max="2573" width="13.125" style="11" customWidth="1"/>
    <col min="2574" max="2574" width="11" style="11" customWidth="1"/>
    <col min="2575" max="2575" width="25.125" style="11" customWidth="1"/>
    <col min="2576" max="2576" width="9" style="11"/>
    <col min="2577" max="2578" width="0" style="11" hidden="1" customWidth="1"/>
    <col min="2579" max="2816" width="9" style="11"/>
    <col min="2817" max="2817" width="6.375" style="11" customWidth="1"/>
    <col min="2818" max="2818" width="18.75" style="11" customWidth="1"/>
    <col min="2819" max="2819" width="15.625" style="11" customWidth="1"/>
    <col min="2820" max="2820" width="13.75" style="11" customWidth="1"/>
    <col min="2821" max="2821" width="13.5" style="11" customWidth="1"/>
    <col min="2822" max="2822" width="9.625" style="11" customWidth="1"/>
    <col min="2823" max="2824" width="8.375" style="11" customWidth="1"/>
    <col min="2825" max="2825" width="11.25" style="11" customWidth="1"/>
    <col min="2826" max="2826" width="12.625" style="11" customWidth="1"/>
    <col min="2827" max="2827" width="13.375" style="11" customWidth="1"/>
    <col min="2828" max="2828" width="11.875" style="11" customWidth="1"/>
    <col min="2829" max="2829" width="13.125" style="11" customWidth="1"/>
    <col min="2830" max="2830" width="11" style="11" customWidth="1"/>
    <col min="2831" max="2831" width="25.125" style="11" customWidth="1"/>
    <col min="2832" max="2832" width="9" style="11"/>
    <col min="2833" max="2834" width="0" style="11" hidden="1" customWidth="1"/>
    <col min="2835" max="3072" width="9" style="11"/>
    <col min="3073" max="3073" width="6.375" style="11" customWidth="1"/>
    <col min="3074" max="3074" width="18.75" style="11" customWidth="1"/>
    <col min="3075" max="3075" width="15.625" style="11" customWidth="1"/>
    <col min="3076" max="3076" width="13.75" style="11" customWidth="1"/>
    <col min="3077" max="3077" width="13.5" style="11" customWidth="1"/>
    <col min="3078" max="3078" width="9.625" style="11" customWidth="1"/>
    <col min="3079" max="3080" width="8.375" style="11" customWidth="1"/>
    <col min="3081" max="3081" width="11.25" style="11" customWidth="1"/>
    <col min="3082" max="3082" width="12.625" style="11" customWidth="1"/>
    <col min="3083" max="3083" width="13.375" style="11" customWidth="1"/>
    <col min="3084" max="3084" width="11.875" style="11" customWidth="1"/>
    <col min="3085" max="3085" width="13.125" style="11" customWidth="1"/>
    <col min="3086" max="3086" width="11" style="11" customWidth="1"/>
    <col min="3087" max="3087" width="25.125" style="11" customWidth="1"/>
    <col min="3088" max="3088" width="9" style="11"/>
    <col min="3089" max="3090" width="0" style="11" hidden="1" customWidth="1"/>
    <col min="3091" max="3328" width="9" style="11"/>
    <col min="3329" max="3329" width="6.375" style="11" customWidth="1"/>
    <col min="3330" max="3330" width="18.75" style="11" customWidth="1"/>
    <col min="3331" max="3331" width="15.625" style="11" customWidth="1"/>
    <col min="3332" max="3332" width="13.75" style="11" customWidth="1"/>
    <col min="3333" max="3333" width="13.5" style="11" customWidth="1"/>
    <col min="3334" max="3334" width="9.625" style="11" customWidth="1"/>
    <col min="3335" max="3336" width="8.375" style="11" customWidth="1"/>
    <col min="3337" max="3337" width="11.25" style="11" customWidth="1"/>
    <col min="3338" max="3338" width="12.625" style="11" customWidth="1"/>
    <col min="3339" max="3339" width="13.375" style="11" customWidth="1"/>
    <col min="3340" max="3340" width="11.875" style="11" customWidth="1"/>
    <col min="3341" max="3341" width="13.125" style="11" customWidth="1"/>
    <col min="3342" max="3342" width="11" style="11" customWidth="1"/>
    <col min="3343" max="3343" width="25.125" style="11" customWidth="1"/>
    <col min="3344" max="3344" width="9" style="11"/>
    <col min="3345" max="3346" width="0" style="11" hidden="1" customWidth="1"/>
    <col min="3347" max="3584" width="9" style="11"/>
    <col min="3585" max="3585" width="6.375" style="11" customWidth="1"/>
    <col min="3586" max="3586" width="18.75" style="11" customWidth="1"/>
    <col min="3587" max="3587" width="15.625" style="11" customWidth="1"/>
    <col min="3588" max="3588" width="13.75" style="11" customWidth="1"/>
    <col min="3589" max="3589" width="13.5" style="11" customWidth="1"/>
    <col min="3590" max="3590" width="9.625" style="11" customWidth="1"/>
    <col min="3591" max="3592" width="8.375" style="11" customWidth="1"/>
    <col min="3593" max="3593" width="11.25" style="11" customWidth="1"/>
    <col min="3594" max="3594" width="12.625" style="11" customWidth="1"/>
    <col min="3595" max="3595" width="13.375" style="11" customWidth="1"/>
    <col min="3596" max="3596" width="11.875" style="11" customWidth="1"/>
    <col min="3597" max="3597" width="13.125" style="11" customWidth="1"/>
    <col min="3598" max="3598" width="11" style="11" customWidth="1"/>
    <col min="3599" max="3599" width="25.125" style="11" customWidth="1"/>
    <col min="3600" max="3600" width="9" style="11"/>
    <col min="3601" max="3602" width="0" style="11" hidden="1" customWidth="1"/>
    <col min="3603" max="3840" width="9" style="11"/>
    <col min="3841" max="3841" width="6.375" style="11" customWidth="1"/>
    <col min="3842" max="3842" width="18.75" style="11" customWidth="1"/>
    <col min="3843" max="3843" width="15.625" style="11" customWidth="1"/>
    <col min="3844" max="3844" width="13.75" style="11" customWidth="1"/>
    <col min="3845" max="3845" width="13.5" style="11" customWidth="1"/>
    <col min="3846" max="3846" width="9.625" style="11" customWidth="1"/>
    <col min="3847" max="3848" width="8.375" style="11" customWidth="1"/>
    <col min="3849" max="3849" width="11.25" style="11" customWidth="1"/>
    <col min="3850" max="3850" width="12.625" style="11" customWidth="1"/>
    <col min="3851" max="3851" width="13.375" style="11" customWidth="1"/>
    <col min="3852" max="3852" width="11.875" style="11" customWidth="1"/>
    <col min="3853" max="3853" width="13.125" style="11" customWidth="1"/>
    <col min="3854" max="3854" width="11" style="11" customWidth="1"/>
    <col min="3855" max="3855" width="25.125" style="11" customWidth="1"/>
    <col min="3856" max="3856" width="9" style="11"/>
    <col min="3857" max="3858" width="0" style="11" hidden="1" customWidth="1"/>
    <col min="3859" max="4096" width="9" style="11"/>
    <col min="4097" max="4097" width="6.375" style="11" customWidth="1"/>
    <col min="4098" max="4098" width="18.75" style="11" customWidth="1"/>
    <col min="4099" max="4099" width="15.625" style="11" customWidth="1"/>
    <col min="4100" max="4100" width="13.75" style="11" customWidth="1"/>
    <col min="4101" max="4101" width="13.5" style="11" customWidth="1"/>
    <col min="4102" max="4102" width="9.625" style="11" customWidth="1"/>
    <col min="4103" max="4104" width="8.375" style="11" customWidth="1"/>
    <col min="4105" max="4105" width="11.25" style="11" customWidth="1"/>
    <col min="4106" max="4106" width="12.625" style="11" customWidth="1"/>
    <col min="4107" max="4107" width="13.375" style="11" customWidth="1"/>
    <col min="4108" max="4108" width="11.875" style="11" customWidth="1"/>
    <col min="4109" max="4109" width="13.125" style="11" customWidth="1"/>
    <col min="4110" max="4110" width="11" style="11" customWidth="1"/>
    <col min="4111" max="4111" width="25.125" style="11" customWidth="1"/>
    <col min="4112" max="4112" width="9" style="11"/>
    <col min="4113" max="4114" width="0" style="11" hidden="1" customWidth="1"/>
    <col min="4115" max="4352" width="9" style="11"/>
    <col min="4353" max="4353" width="6.375" style="11" customWidth="1"/>
    <col min="4354" max="4354" width="18.75" style="11" customWidth="1"/>
    <col min="4355" max="4355" width="15.625" style="11" customWidth="1"/>
    <col min="4356" max="4356" width="13.75" style="11" customWidth="1"/>
    <col min="4357" max="4357" width="13.5" style="11" customWidth="1"/>
    <col min="4358" max="4358" width="9.625" style="11" customWidth="1"/>
    <col min="4359" max="4360" width="8.375" style="11" customWidth="1"/>
    <col min="4361" max="4361" width="11.25" style="11" customWidth="1"/>
    <col min="4362" max="4362" width="12.625" style="11" customWidth="1"/>
    <col min="4363" max="4363" width="13.375" style="11" customWidth="1"/>
    <col min="4364" max="4364" width="11.875" style="11" customWidth="1"/>
    <col min="4365" max="4365" width="13.125" style="11" customWidth="1"/>
    <col min="4366" max="4366" width="11" style="11" customWidth="1"/>
    <col min="4367" max="4367" width="25.125" style="11" customWidth="1"/>
    <col min="4368" max="4368" width="9" style="11"/>
    <col min="4369" max="4370" width="0" style="11" hidden="1" customWidth="1"/>
    <col min="4371" max="4608" width="9" style="11"/>
    <col min="4609" max="4609" width="6.375" style="11" customWidth="1"/>
    <col min="4610" max="4610" width="18.75" style="11" customWidth="1"/>
    <col min="4611" max="4611" width="15.625" style="11" customWidth="1"/>
    <col min="4612" max="4612" width="13.75" style="11" customWidth="1"/>
    <col min="4613" max="4613" width="13.5" style="11" customWidth="1"/>
    <col min="4614" max="4614" width="9.625" style="11" customWidth="1"/>
    <col min="4615" max="4616" width="8.375" style="11" customWidth="1"/>
    <col min="4617" max="4617" width="11.25" style="11" customWidth="1"/>
    <col min="4618" max="4618" width="12.625" style="11" customWidth="1"/>
    <col min="4619" max="4619" width="13.375" style="11" customWidth="1"/>
    <col min="4620" max="4620" width="11.875" style="11" customWidth="1"/>
    <col min="4621" max="4621" width="13.125" style="11" customWidth="1"/>
    <col min="4622" max="4622" width="11" style="11" customWidth="1"/>
    <col min="4623" max="4623" width="25.125" style="11" customWidth="1"/>
    <col min="4624" max="4624" width="9" style="11"/>
    <col min="4625" max="4626" width="0" style="11" hidden="1" customWidth="1"/>
    <col min="4627" max="4864" width="9" style="11"/>
    <col min="4865" max="4865" width="6.375" style="11" customWidth="1"/>
    <col min="4866" max="4866" width="18.75" style="11" customWidth="1"/>
    <col min="4867" max="4867" width="15.625" style="11" customWidth="1"/>
    <col min="4868" max="4868" width="13.75" style="11" customWidth="1"/>
    <col min="4869" max="4869" width="13.5" style="11" customWidth="1"/>
    <col min="4870" max="4870" width="9.625" style="11" customWidth="1"/>
    <col min="4871" max="4872" width="8.375" style="11" customWidth="1"/>
    <col min="4873" max="4873" width="11.25" style="11" customWidth="1"/>
    <col min="4874" max="4874" width="12.625" style="11" customWidth="1"/>
    <col min="4875" max="4875" width="13.375" style="11" customWidth="1"/>
    <col min="4876" max="4876" width="11.875" style="11" customWidth="1"/>
    <col min="4877" max="4877" width="13.125" style="11" customWidth="1"/>
    <col min="4878" max="4878" width="11" style="11" customWidth="1"/>
    <col min="4879" max="4879" width="25.125" style="11" customWidth="1"/>
    <col min="4880" max="4880" width="9" style="11"/>
    <col min="4881" max="4882" width="0" style="11" hidden="1" customWidth="1"/>
    <col min="4883" max="5120" width="9" style="11"/>
    <col min="5121" max="5121" width="6.375" style="11" customWidth="1"/>
    <col min="5122" max="5122" width="18.75" style="11" customWidth="1"/>
    <col min="5123" max="5123" width="15.625" style="11" customWidth="1"/>
    <col min="5124" max="5124" width="13.75" style="11" customWidth="1"/>
    <col min="5125" max="5125" width="13.5" style="11" customWidth="1"/>
    <col min="5126" max="5126" width="9.625" style="11" customWidth="1"/>
    <col min="5127" max="5128" width="8.375" style="11" customWidth="1"/>
    <col min="5129" max="5129" width="11.25" style="11" customWidth="1"/>
    <col min="5130" max="5130" width="12.625" style="11" customWidth="1"/>
    <col min="5131" max="5131" width="13.375" style="11" customWidth="1"/>
    <col min="5132" max="5132" width="11.875" style="11" customWidth="1"/>
    <col min="5133" max="5133" width="13.125" style="11" customWidth="1"/>
    <col min="5134" max="5134" width="11" style="11" customWidth="1"/>
    <col min="5135" max="5135" width="25.125" style="11" customWidth="1"/>
    <col min="5136" max="5136" width="9" style="11"/>
    <col min="5137" max="5138" width="0" style="11" hidden="1" customWidth="1"/>
    <col min="5139" max="5376" width="9" style="11"/>
    <col min="5377" max="5377" width="6.375" style="11" customWidth="1"/>
    <col min="5378" max="5378" width="18.75" style="11" customWidth="1"/>
    <col min="5379" max="5379" width="15.625" style="11" customWidth="1"/>
    <col min="5380" max="5380" width="13.75" style="11" customWidth="1"/>
    <col min="5381" max="5381" width="13.5" style="11" customWidth="1"/>
    <col min="5382" max="5382" width="9.625" style="11" customWidth="1"/>
    <col min="5383" max="5384" width="8.375" style="11" customWidth="1"/>
    <col min="5385" max="5385" width="11.25" style="11" customWidth="1"/>
    <col min="5386" max="5386" width="12.625" style="11" customWidth="1"/>
    <col min="5387" max="5387" width="13.375" style="11" customWidth="1"/>
    <col min="5388" max="5388" width="11.875" style="11" customWidth="1"/>
    <col min="5389" max="5389" width="13.125" style="11" customWidth="1"/>
    <col min="5390" max="5390" width="11" style="11" customWidth="1"/>
    <col min="5391" max="5391" width="25.125" style="11" customWidth="1"/>
    <col min="5392" max="5392" width="9" style="11"/>
    <col min="5393" max="5394" width="0" style="11" hidden="1" customWidth="1"/>
    <col min="5395" max="5632" width="9" style="11"/>
    <col min="5633" max="5633" width="6.375" style="11" customWidth="1"/>
    <col min="5634" max="5634" width="18.75" style="11" customWidth="1"/>
    <col min="5635" max="5635" width="15.625" style="11" customWidth="1"/>
    <col min="5636" max="5636" width="13.75" style="11" customWidth="1"/>
    <col min="5637" max="5637" width="13.5" style="11" customWidth="1"/>
    <col min="5638" max="5638" width="9.625" style="11" customWidth="1"/>
    <col min="5639" max="5640" width="8.375" style="11" customWidth="1"/>
    <col min="5641" max="5641" width="11.25" style="11" customWidth="1"/>
    <col min="5642" max="5642" width="12.625" style="11" customWidth="1"/>
    <col min="5643" max="5643" width="13.375" style="11" customWidth="1"/>
    <col min="5644" max="5644" width="11.875" style="11" customWidth="1"/>
    <col min="5645" max="5645" width="13.125" style="11" customWidth="1"/>
    <col min="5646" max="5646" width="11" style="11" customWidth="1"/>
    <col min="5647" max="5647" width="25.125" style="11" customWidth="1"/>
    <col min="5648" max="5648" width="9" style="11"/>
    <col min="5649" max="5650" width="0" style="11" hidden="1" customWidth="1"/>
    <col min="5651" max="5888" width="9" style="11"/>
    <col min="5889" max="5889" width="6.375" style="11" customWidth="1"/>
    <col min="5890" max="5890" width="18.75" style="11" customWidth="1"/>
    <col min="5891" max="5891" width="15.625" style="11" customWidth="1"/>
    <col min="5892" max="5892" width="13.75" style="11" customWidth="1"/>
    <col min="5893" max="5893" width="13.5" style="11" customWidth="1"/>
    <col min="5894" max="5894" width="9.625" style="11" customWidth="1"/>
    <col min="5895" max="5896" width="8.375" style="11" customWidth="1"/>
    <col min="5897" max="5897" width="11.25" style="11" customWidth="1"/>
    <col min="5898" max="5898" width="12.625" style="11" customWidth="1"/>
    <col min="5899" max="5899" width="13.375" style="11" customWidth="1"/>
    <col min="5900" max="5900" width="11.875" style="11" customWidth="1"/>
    <col min="5901" max="5901" width="13.125" style="11" customWidth="1"/>
    <col min="5902" max="5902" width="11" style="11" customWidth="1"/>
    <col min="5903" max="5903" width="25.125" style="11" customWidth="1"/>
    <col min="5904" max="5904" width="9" style="11"/>
    <col min="5905" max="5906" width="0" style="11" hidden="1" customWidth="1"/>
    <col min="5907" max="6144" width="9" style="11"/>
    <col min="6145" max="6145" width="6.375" style="11" customWidth="1"/>
    <col min="6146" max="6146" width="18.75" style="11" customWidth="1"/>
    <col min="6147" max="6147" width="15.625" style="11" customWidth="1"/>
    <col min="6148" max="6148" width="13.75" style="11" customWidth="1"/>
    <col min="6149" max="6149" width="13.5" style="11" customWidth="1"/>
    <col min="6150" max="6150" width="9.625" style="11" customWidth="1"/>
    <col min="6151" max="6152" width="8.375" style="11" customWidth="1"/>
    <col min="6153" max="6153" width="11.25" style="11" customWidth="1"/>
    <col min="6154" max="6154" width="12.625" style="11" customWidth="1"/>
    <col min="6155" max="6155" width="13.375" style="11" customWidth="1"/>
    <col min="6156" max="6156" width="11.875" style="11" customWidth="1"/>
    <col min="6157" max="6157" width="13.125" style="11" customWidth="1"/>
    <col min="6158" max="6158" width="11" style="11" customWidth="1"/>
    <col min="6159" max="6159" width="25.125" style="11" customWidth="1"/>
    <col min="6160" max="6160" width="9" style="11"/>
    <col min="6161" max="6162" width="0" style="11" hidden="1" customWidth="1"/>
    <col min="6163" max="6400" width="9" style="11"/>
    <col min="6401" max="6401" width="6.375" style="11" customWidth="1"/>
    <col min="6402" max="6402" width="18.75" style="11" customWidth="1"/>
    <col min="6403" max="6403" width="15.625" style="11" customWidth="1"/>
    <col min="6404" max="6404" width="13.75" style="11" customWidth="1"/>
    <col min="6405" max="6405" width="13.5" style="11" customWidth="1"/>
    <col min="6406" max="6406" width="9.625" style="11" customWidth="1"/>
    <col min="6407" max="6408" width="8.375" style="11" customWidth="1"/>
    <col min="6409" max="6409" width="11.25" style="11" customWidth="1"/>
    <col min="6410" max="6410" width="12.625" style="11" customWidth="1"/>
    <col min="6411" max="6411" width="13.375" style="11" customWidth="1"/>
    <col min="6412" max="6412" width="11.875" style="11" customWidth="1"/>
    <col min="6413" max="6413" width="13.125" style="11" customWidth="1"/>
    <col min="6414" max="6414" width="11" style="11" customWidth="1"/>
    <col min="6415" max="6415" width="25.125" style="11" customWidth="1"/>
    <col min="6416" max="6416" width="9" style="11"/>
    <col min="6417" max="6418" width="0" style="11" hidden="1" customWidth="1"/>
    <col min="6419" max="6656" width="9" style="11"/>
    <col min="6657" max="6657" width="6.375" style="11" customWidth="1"/>
    <col min="6658" max="6658" width="18.75" style="11" customWidth="1"/>
    <col min="6659" max="6659" width="15.625" style="11" customWidth="1"/>
    <col min="6660" max="6660" width="13.75" style="11" customWidth="1"/>
    <col min="6661" max="6661" width="13.5" style="11" customWidth="1"/>
    <col min="6662" max="6662" width="9.625" style="11" customWidth="1"/>
    <col min="6663" max="6664" width="8.375" style="11" customWidth="1"/>
    <col min="6665" max="6665" width="11.25" style="11" customWidth="1"/>
    <col min="6666" max="6666" width="12.625" style="11" customWidth="1"/>
    <col min="6667" max="6667" width="13.375" style="11" customWidth="1"/>
    <col min="6668" max="6668" width="11.875" style="11" customWidth="1"/>
    <col min="6669" max="6669" width="13.125" style="11" customWidth="1"/>
    <col min="6670" max="6670" width="11" style="11" customWidth="1"/>
    <col min="6671" max="6671" width="25.125" style="11" customWidth="1"/>
    <col min="6672" max="6672" width="9" style="11"/>
    <col min="6673" max="6674" width="0" style="11" hidden="1" customWidth="1"/>
    <col min="6675" max="6912" width="9" style="11"/>
    <col min="6913" max="6913" width="6.375" style="11" customWidth="1"/>
    <col min="6914" max="6914" width="18.75" style="11" customWidth="1"/>
    <col min="6915" max="6915" width="15.625" style="11" customWidth="1"/>
    <col min="6916" max="6916" width="13.75" style="11" customWidth="1"/>
    <col min="6917" max="6917" width="13.5" style="11" customWidth="1"/>
    <col min="6918" max="6918" width="9.625" style="11" customWidth="1"/>
    <col min="6919" max="6920" width="8.375" style="11" customWidth="1"/>
    <col min="6921" max="6921" width="11.25" style="11" customWidth="1"/>
    <col min="6922" max="6922" width="12.625" style="11" customWidth="1"/>
    <col min="6923" max="6923" width="13.375" style="11" customWidth="1"/>
    <col min="6924" max="6924" width="11.875" style="11" customWidth="1"/>
    <col min="6925" max="6925" width="13.125" style="11" customWidth="1"/>
    <col min="6926" max="6926" width="11" style="11" customWidth="1"/>
    <col min="6927" max="6927" width="25.125" style="11" customWidth="1"/>
    <col min="6928" max="6928" width="9" style="11"/>
    <col min="6929" max="6930" width="0" style="11" hidden="1" customWidth="1"/>
    <col min="6931" max="7168" width="9" style="11"/>
    <col min="7169" max="7169" width="6.375" style="11" customWidth="1"/>
    <col min="7170" max="7170" width="18.75" style="11" customWidth="1"/>
    <col min="7171" max="7171" width="15.625" style="11" customWidth="1"/>
    <col min="7172" max="7172" width="13.75" style="11" customWidth="1"/>
    <col min="7173" max="7173" width="13.5" style="11" customWidth="1"/>
    <col min="7174" max="7174" width="9.625" style="11" customWidth="1"/>
    <col min="7175" max="7176" width="8.375" style="11" customWidth="1"/>
    <col min="7177" max="7177" width="11.25" style="11" customWidth="1"/>
    <col min="7178" max="7178" width="12.625" style="11" customWidth="1"/>
    <col min="7179" max="7179" width="13.375" style="11" customWidth="1"/>
    <col min="7180" max="7180" width="11.875" style="11" customWidth="1"/>
    <col min="7181" max="7181" width="13.125" style="11" customWidth="1"/>
    <col min="7182" max="7182" width="11" style="11" customWidth="1"/>
    <col min="7183" max="7183" width="25.125" style="11" customWidth="1"/>
    <col min="7184" max="7184" width="9" style="11"/>
    <col min="7185" max="7186" width="0" style="11" hidden="1" customWidth="1"/>
    <col min="7187" max="7424" width="9" style="11"/>
    <col min="7425" max="7425" width="6.375" style="11" customWidth="1"/>
    <col min="7426" max="7426" width="18.75" style="11" customWidth="1"/>
    <col min="7427" max="7427" width="15.625" style="11" customWidth="1"/>
    <col min="7428" max="7428" width="13.75" style="11" customWidth="1"/>
    <col min="7429" max="7429" width="13.5" style="11" customWidth="1"/>
    <col min="7430" max="7430" width="9.625" style="11" customWidth="1"/>
    <col min="7431" max="7432" width="8.375" style="11" customWidth="1"/>
    <col min="7433" max="7433" width="11.25" style="11" customWidth="1"/>
    <col min="7434" max="7434" width="12.625" style="11" customWidth="1"/>
    <col min="7435" max="7435" width="13.375" style="11" customWidth="1"/>
    <col min="7436" max="7436" width="11.875" style="11" customWidth="1"/>
    <col min="7437" max="7437" width="13.125" style="11" customWidth="1"/>
    <col min="7438" max="7438" width="11" style="11" customWidth="1"/>
    <col min="7439" max="7439" width="25.125" style="11" customWidth="1"/>
    <col min="7440" max="7440" width="9" style="11"/>
    <col min="7441" max="7442" width="0" style="11" hidden="1" customWidth="1"/>
    <col min="7443" max="7680" width="9" style="11"/>
    <col min="7681" max="7681" width="6.375" style="11" customWidth="1"/>
    <col min="7682" max="7682" width="18.75" style="11" customWidth="1"/>
    <col min="7683" max="7683" width="15.625" style="11" customWidth="1"/>
    <col min="7684" max="7684" width="13.75" style="11" customWidth="1"/>
    <col min="7685" max="7685" width="13.5" style="11" customWidth="1"/>
    <col min="7686" max="7686" width="9.625" style="11" customWidth="1"/>
    <col min="7687" max="7688" width="8.375" style="11" customWidth="1"/>
    <col min="7689" max="7689" width="11.25" style="11" customWidth="1"/>
    <col min="7690" max="7690" width="12.625" style="11" customWidth="1"/>
    <col min="7691" max="7691" width="13.375" style="11" customWidth="1"/>
    <col min="7692" max="7692" width="11.875" style="11" customWidth="1"/>
    <col min="7693" max="7693" width="13.125" style="11" customWidth="1"/>
    <col min="7694" max="7694" width="11" style="11" customWidth="1"/>
    <col min="7695" max="7695" width="25.125" style="11" customWidth="1"/>
    <col min="7696" max="7696" width="9" style="11"/>
    <col min="7697" max="7698" width="0" style="11" hidden="1" customWidth="1"/>
    <col min="7699" max="7936" width="9" style="11"/>
    <col min="7937" max="7937" width="6.375" style="11" customWidth="1"/>
    <col min="7938" max="7938" width="18.75" style="11" customWidth="1"/>
    <col min="7939" max="7939" width="15.625" style="11" customWidth="1"/>
    <col min="7940" max="7940" width="13.75" style="11" customWidth="1"/>
    <col min="7941" max="7941" width="13.5" style="11" customWidth="1"/>
    <col min="7942" max="7942" width="9.625" style="11" customWidth="1"/>
    <col min="7943" max="7944" width="8.375" style="11" customWidth="1"/>
    <col min="7945" max="7945" width="11.25" style="11" customWidth="1"/>
    <col min="7946" max="7946" width="12.625" style="11" customWidth="1"/>
    <col min="7947" max="7947" width="13.375" style="11" customWidth="1"/>
    <col min="7948" max="7948" width="11.875" style="11" customWidth="1"/>
    <col min="7949" max="7949" width="13.125" style="11" customWidth="1"/>
    <col min="7950" max="7950" width="11" style="11" customWidth="1"/>
    <col min="7951" max="7951" width="25.125" style="11" customWidth="1"/>
    <col min="7952" max="7952" width="9" style="11"/>
    <col min="7953" max="7954" width="0" style="11" hidden="1" customWidth="1"/>
    <col min="7955" max="8192" width="9" style="11"/>
    <col min="8193" max="8193" width="6.375" style="11" customWidth="1"/>
    <col min="8194" max="8194" width="18.75" style="11" customWidth="1"/>
    <col min="8195" max="8195" width="15.625" style="11" customWidth="1"/>
    <col min="8196" max="8196" width="13.75" style="11" customWidth="1"/>
    <col min="8197" max="8197" width="13.5" style="11" customWidth="1"/>
    <col min="8198" max="8198" width="9.625" style="11" customWidth="1"/>
    <col min="8199" max="8200" width="8.375" style="11" customWidth="1"/>
    <col min="8201" max="8201" width="11.25" style="11" customWidth="1"/>
    <col min="8202" max="8202" width="12.625" style="11" customWidth="1"/>
    <col min="8203" max="8203" width="13.375" style="11" customWidth="1"/>
    <col min="8204" max="8204" width="11.875" style="11" customWidth="1"/>
    <col min="8205" max="8205" width="13.125" style="11" customWidth="1"/>
    <col min="8206" max="8206" width="11" style="11" customWidth="1"/>
    <col min="8207" max="8207" width="25.125" style="11" customWidth="1"/>
    <col min="8208" max="8208" width="9" style="11"/>
    <col min="8209" max="8210" width="0" style="11" hidden="1" customWidth="1"/>
    <col min="8211" max="8448" width="9" style="11"/>
    <col min="8449" max="8449" width="6.375" style="11" customWidth="1"/>
    <col min="8450" max="8450" width="18.75" style="11" customWidth="1"/>
    <col min="8451" max="8451" width="15.625" style="11" customWidth="1"/>
    <col min="8452" max="8452" width="13.75" style="11" customWidth="1"/>
    <col min="8453" max="8453" width="13.5" style="11" customWidth="1"/>
    <col min="8454" max="8454" width="9.625" style="11" customWidth="1"/>
    <col min="8455" max="8456" width="8.375" style="11" customWidth="1"/>
    <col min="8457" max="8457" width="11.25" style="11" customWidth="1"/>
    <col min="8458" max="8458" width="12.625" style="11" customWidth="1"/>
    <col min="8459" max="8459" width="13.375" style="11" customWidth="1"/>
    <col min="8460" max="8460" width="11.875" style="11" customWidth="1"/>
    <col min="8461" max="8461" width="13.125" style="11" customWidth="1"/>
    <col min="8462" max="8462" width="11" style="11" customWidth="1"/>
    <col min="8463" max="8463" width="25.125" style="11" customWidth="1"/>
    <col min="8464" max="8464" width="9" style="11"/>
    <col min="8465" max="8466" width="0" style="11" hidden="1" customWidth="1"/>
    <col min="8467" max="8704" width="9" style="11"/>
    <col min="8705" max="8705" width="6.375" style="11" customWidth="1"/>
    <col min="8706" max="8706" width="18.75" style="11" customWidth="1"/>
    <col min="8707" max="8707" width="15.625" style="11" customWidth="1"/>
    <col min="8708" max="8708" width="13.75" style="11" customWidth="1"/>
    <col min="8709" max="8709" width="13.5" style="11" customWidth="1"/>
    <col min="8710" max="8710" width="9.625" style="11" customWidth="1"/>
    <col min="8711" max="8712" width="8.375" style="11" customWidth="1"/>
    <col min="8713" max="8713" width="11.25" style="11" customWidth="1"/>
    <col min="8714" max="8714" width="12.625" style="11" customWidth="1"/>
    <col min="8715" max="8715" width="13.375" style="11" customWidth="1"/>
    <col min="8716" max="8716" width="11.875" style="11" customWidth="1"/>
    <col min="8717" max="8717" width="13.125" style="11" customWidth="1"/>
    <col min="8718" max="8718" width="11" style="11" customWidth="1"/>
    <col min="8719" max="8719" width="25.125" style="11" customWidth="1"/>
    <col min="8720" max="8720" width="9" style="11"/>
    <col min="8721" max="8722" width="0" style="11" hidden="1" customWidth="1"/>
    <col min="8723" max="8960" width="9" style="11"/>
    <col min="8961" max="8961" width="6.375" style="11" customWidth="1"/>
    <col min="8962" max="8962" width="18.75" style="11" customWidth="1"/>
    <col min="8963" max="8963" width="15.625" style="11" customWidth="1"/>
    <col min="8964" max="8964" width="13.75" style="11" customWidth="1"/>
    <col min="8965" max="8965" width="13.5" style="11" customWidth="1"/>
    <col min="8966" max="8966" width="9.625" style="11" customWidth="1"/>
    <col min="8967" max="8968" width="8.375" style="11" customWidth="1"/>
    <col min="8969" max="8969" width="11.25" style="11" customWidth="1"/>
    <col min="8970" max="8970" width="12.625" style="11" customWidth="1"/>
    <col min="8971" max="8971" width="13.375" style="11" customWidth="1"/>
    <col min="8972" max="8972" width="11.875" style="11" customWidth="1"/>
    <col min="8973" max="8973" width="13.125" style="11" customWidth="1"/>
    <col min="8974" max="8974" width="11" style="11" customWidth="1"/>
    <col min="8975" max="8975" width="25.125" style="11" customWidth="1"/>
    <col min="8976" max="8976" width="9" style="11"/>
    <col min="8977" max="8978" width="0" style="11" hidden="1" customWidth="1"/>
    <col min="8979" max="9216" width="9" style="11"/>
    <col min="9217" max="9217" width="6.375" style="11" customWidth="1"/>
    <col min="9218" max="9218" width="18.75" style="11" customWidth="1"/>
    <col min="9219" max="9219" width="15.625" style="11" customWidth="1"/>
    <col min="9220" max="9220" width="13.75" style="11" customWidth="1"/>
    <col min="9221" max="9221" width="13.5" style="11" customWidth="1"/>
    <col min="9222" max="9222" width="9.625" style="11" customWidth="1"/>
    <col min="9223" max="9224" width="8.375" style="11" customWidth="1"/>
    <col min="9225" max="9225" width="11.25" style="11" customWidth="1"/>
    <col min="9226" max="9226" width="12.625" style="11" customWidth="1"/>
    <col min="9227" max="9227" width="13.375" style="11" customWidth="1"/>
    <col min="9228" max="9228" width="11.875" style="11" customWidth="1"/>
    <col min="9229" max="9229" width="13.125" style="11" customWidth="1"/>
    <col min="9230" max="9230" width="11" style="11" customWidth="1"/>
    <col min="9231" max="9231" width="25.125" style="11" customWidth="1"/>
    <col min="9232" max="9232" width="9" style="11"/>
    <col min="9233" max="9234" width="0" style="11" hidden="1" customWidth="1"/>
    <col min="9235" max="9472" width="9" style="11"/>
    <col min="9473" max="9473" width="6.375" style="11" customWidth="1"/>
    <col min="9474" max="9474" width="18.75" style="11" customWidth="1"/>
    <col min="9475" max="9475" width="15.625" style="11" customWidth="1"/>
    <col min="9476" max="9476" width="13.75" style="11" customWidth="1"/>
    <col min="9477" max="9477" width="13.5" style="11" customWidth="1"/>
    <col min="9478" max="9478" width="9.625" style="11" customWidth="1"/>
    <col min="9479" max="9480" width="8.375" style="11" customWidth="1"/>
    <col min="9481" max="9481" width="11.25" style="11" customWidth="1"/>
    <col min="9482" max="9482" width="12.625" style="11" customWidth="1"/>
    <col min="9483" max="9483" width="13.375" style="11" customWidth="1"/>
    <col min="9484" max="9484" width="11.875" style="11" customWidth="1"/>
    <col min="9485" max="9485" width="13.125" style="11" customWidth="1"/>
    <col min="9486" max="9486" width="11" style="11" customWidth="1"/>
    <col min="9487" max="9487" width="25.125" style="11" customWidth="1"/>
    <col min="9488" max="9488" width="9" style="11"/>
    <col min="9489" max="9490" width="0" style="11" hidden="1" customWidth="1"/>
    <col min="9491" max="9728" width="9" style="11"/>
    <col min="9729" max="9729" width="6.375" style="11" customWidth="1"/>
    <col min="9730" max="9730" width="18.75" style="11" customWidth="1"/>
    <col min="9731" max="9731" width="15.625" style="11" customWidth="1"/>
    <col min="9732" max="9732" width="13.75" style="11" customWidth="1"/>
    <col min="9733" max="9733" width="13.5" style="11" customWidth="1"/>
    <col min="9734" max="9734" width="9.625" style="11" customWidth="1"/>
    <col min="9735" max="9736" width="8.375" style="11" customWidth="1"/>
    <col min="9737" max="9737" width="11.25" style="11" customWidth="1"/>
    <col min="9738" max="9738" width="12.625" style="11" customWidth="1"/>
    <col min="9739" max="9739" width="13.375" style="11" customWidth="1"/>
    <col min="9740" max="9740" width="11.875" style="11" customWidth="1"/>
    <col min="9741" max="9741" width="13.125" style="11" customWidth="1"/>
    <col min="9742" max="9742" width="11" style="11" customWidth="1"/>
    <col min="9743" max="9743" width="25.125" style="11" customWidth="1"/>
    <col min="9744" max="9744" width="9" style="11"/>
    <col min="9745" max="9746" width="0" style="11" hidden="1" customWidth="1"/>
    <col min="9747" max="9984" width="9" style="11"/>
    <col min="9985" max="9985" width="6.375" style="11" customWidth="1"/>
    <col min="9986" max="9986" width="18.75" style="11" customWidth="1"/>
    <col min="9987" max="9987" width="15.625" style="11" customWidth="1"/>
    <col min="9988" max="9988" width="13.75" style="11" customWidth="1"/>
    <col min="9989" max="9989" width="13.5" style="11" customWidth="1"/>
    <col min="9990" max="9990" width="9.625" style="11" customWidth="1"/>
    <col min="9991" max="9992" width="8.375" style="11" customWidth="1"/>
    <col min="9993" max="9993" width="11.25" style="11" customWidth="1"/>
    <col min="9994" max="9994" width="12.625" style="11" customWidth="1"/>
    <col min="9995" max="9995" width="13.375" style="11" customWidth="1"/>
    <col min="9996" max="9996" width="11.875" style="11" customWidth="1"/>
    <col min="9997" max="9997" width="13.125" style="11" customWidth="1"/>
    <col min="9998" max="9998" width="11" style="11" customWidth="1"/>
    <col min="9999" max="9999" width="25.125" style="11" customWidth="1"/>
    <col min="10000" max="10000" width="9" style="11"/>
    <col min="10001" max="10002" width="0" style="11" hidden="1" customWidth="1"/>
    <col min="10003" max="10240" width="9" style="11"/>
    <col min="10241" max="10241" width="6.375" style="11" customWidth="1"/>
    <col min="10242" max="10242" width="18.75" style="11" customWidth="1"/>
    <col min="10243" max="10243" width="15.625" style="11" customWidth="1"/>
    <col min="10244" max="10244" width="13.75" style="11" customWidth="1"/>
    <col min="10245" max="10245" width="13.5" style="11" customWidth="1"/>
    <col min="10246" max="10246" width="9.625" style="11" customWidth="1"/>
    <col min="10247" max="10248" width="8.375" style="11" customWidth="1"/>
    <col min="10249" max="10249" width="11.25" style="11" customWidth="1"/>
    <col min="10250" max="10250" width="12.625" style="11" customWidth="1"/>
    <col min="10251" max="10251" width="13.375" style="11" customWidth="1"/>
    <col min="10252" max="10252" width="11.875" style="11" customWidth="1"/>
    <col min="10253" max="10253" width="13.125" style="11" customWidth="1"/>
    <col min="10254" max="10254" width="11" style="11" customWidth="1"/>
    <col min="10255" max="10255" width="25.125" style="11" customWidth="1"/>
    <col min="10256" max="10256" width="9" style="11"/>
    <col min="10257" max="10258" width="0" style="11" hidden="1" customWidth="1"/>
    <col min="10259" max="10496" width="9" style="11"/>
    <col min="10497" max="10497" width="6.375" style="11" customWidth="1"/>
    <col min="10498" max="10498" width="18.75" style="11" customWidth="1"/>
    <col min="10499" max="10499" width="15.625" style="11" customWidth="1"/>
    <col min="10500" max="10500" width="13.75" style="11" customWidth="1"/>
    <col min="10501" max="10501" width="13.5" style="11" customWidth="1"/>
    <col min="10502" max="10502" width="9.625" style="11" customWidth="1"/>
    <col min="10503" max="10504" width="8.375" style="11" customWidth="1"/>
    <col min="10505" max="10505" width="11.25" style="11" customWidth="1"/>
    <col min="10506" max="10506" width="12.625" style="11" customWidth="1"/>
    <col min="10507" max="10507" width="13.375" style="11" customWidth="1"/>
    <col min="10508" max="10508" width="11.875" style="11" customWidth="1"/>
    <col min="10509" max="10509" width="13.125" style="11" customWidth="1"/>
    <col min="10510" max="10510" width="11" style="11" customWidth="1"/>
    <col min="10511" max="10511" width="25.125" style="11" customWidth="1"/>
    <col min="10512" max="10512" width="9" style="11"/>
    <col min="10513" max="10514" width="0" style="11" hidden="1" customWidth="1"/>
    <col min="10515" max="10752" width="9" style="11"/>
    <col min="10753" max="10753" width="6.375" style="11" customWidth="1"/>
    <col min="10754" max="10754" width="18.75" style="11" customWidth="1"/>
    <col min="10755" max="10755" width="15.625" style="11" customWidth="1"/>
    <col min="10756" max="10756" width="13.75" style="11" customWidth="1"/>
    <col min="10757" max="10757" width="13.5" style="11" customWidth="1"/>
    <col min="10758" max="10758" width="9.625" style="11" customWidth="1"/>
    <col min="10759" max="10760" width="8.375" style="11" customWidth="1"/>
    <col min="10761" max="10761" width="11.25" style="11" customWidth="1"/>
    <col min="10762" max="10762" width="12.625" style="11" customWidth="1"/>
    <col min="10763" max="10763" width="13.375" style="11" customWidth="1"/>
    <col min="10764" max="10764" width="11.875" style="11" customWidth="1"/>
    <col min="10765" max="10765" width="13.125" style="11" customWidth="1"/>
    <col min="10766" max="10766" width="11" style="11" customWidth="1"/>
    <col min="10767" max="10767" width="25.125" style="11" customWidth="1"/>
    <col min="10768" max="10768" width="9" style="11"/>
    <col min="10769" max="10770" width="0" style="11" hidden="1" customWidth="1"/>
    <col min="10771" max="11008" width="9" style="11"/>
    <col min="11009" max="11009" width="6.375" style="11" customWidth="1"/>
    <col min="11010" max="11010" width="18.75" style="11" customWidth="1"/>
    <col min="11011" max="11011" width="15.625" style="11" customWidth="1"/>
    <col min="11012" max="11012" width="13.75" style="11" customWidth="1"/>
    <col min="11013" max="11013" width="13.5" style="11" customWidth="1"/>
    <col min="11014" max="11014" width="9.625" style="11" customWidth="1"/>
    <col min="11015" max="11016" width="8.375" style="11" customWidth="1"/>
    <col min="11017" max="11017" width="11.25" style="11" customWidth="1"/>
    <col min="11018" max="11018" width="12.625" style="11" customWidth="1"/>
    <col min="11019" max="11019" width="13.375" style="11" customWidth="1"/>
    <col min="11020" max="11020" width="11.875" style="11" customWidth="1"/>
    <col min="11021" max="11021" width="13.125" style="11" customWidth="1"/>
    <col min="11022" max="11022" width="11" style="11" customWidth="1"/>
    <col min="11023" max="11023" width="25.125" style="11" customWidth="1"/>
    <col min="11024" max="11024" width="9" style="11"/>
    <col min="11025" max="11026" width="0" style="11" hidden="1" customWidth="1"/>
    <col min="11027" max="11264" width="9" style="11"/>
    <col min="11265" max="11265" width="6.375" style="11" customWidth="1"/>
    <col min="11266" max="11266" width="18.75" style="11" customWidth="1"/>
    <col min="11267" max="11267" width="15.625" style="11" customWidth="1"/>
    <col min="11268" max="11268" width="13.75" style="11" customWidth="1"/>
    <col min="11269" max="11269" width="13.5" style="11" customWidth="1"/>
    <col min="11270" max="11270" width="9.625" style="11" customWidth="1"/>
    <col min="11271" max="11272" width="8.375" style="11" customWidth="1"/>
    <col min="11273" max="11273" width="11.25" style="11" customWidth="1"/>
    <col min="11274" max="11274" width="12.625" style="11" customWidth="1"/>
    <col min="11275" max="11275" width="13.375" style="11" customWidth="1"/>
    <col min="11276" max="11276" width="11.875" style="11" customWidth="1"/>
    <col min="11277" max="11277" width="13.125" style="11" customWidth="1"/>
    <col min="11278" max="11278" width="11" style="11" customWidth="1"/>
    <col min="11279" max="11279" width="25.125" style="11" customWidth="1"/>
    <col min="11280" max="11280" width="9" style="11"/>
    <col min="11281" max="11282" width="0" style="11" hidden="1" customWidth="1"/>
    <col min="11283" max="11520" width="9" style="11"/>
    <col min="11521" max="11521" width="6.375" style="11" customWidth="1"/>
    <col min="11522" max="11522" width="18.75" style="11" customWidth="1"/>
    <col min="11523" max="11523" width="15.625" style="11" customWidth="1"/>
    <col min="11524" max="11524" width="13.75" style="11" customWidth="1"/>
    <col min="11525" max="11525" width="13.5" style="11" customWidth="1"/>
    <col min="11526" max="11526" width="9.625" style="11" customWidth="1"/>
    <col min="11527" max="11528" width="8.375" style="11" customWidth="1"/>
    <col min="11529" max="11529" width="11.25" style="11" customWidth="1"/>
    <col min="11530" max="11530" width="12.625" style="11" customWidth="1"/>
    <col min="11531" max="11531" width="13.375" style="11" customWidth="1"/>
    <col min="11532" max="11532" width="11.875" style="11" customWidth="1"/>
    <col min="11533" max="11533" width="13.125" style="11" customWidth="1"/>
    <col min="11534" max="11534" width="11" style="11" customWidth="1"/>
    <col min="11535" max="11535" width="25.125" style="11" customWidth="1"/>
    <col min="11536" max="11536" width="9" style="11"/>
    <col min="11537" max="11538" width="0" style="11" hidden="1" customWidth="1"/>
    <col min="11539" max="11776" width="9" style="11"/>
    <col min="11777" max="11777" width="6.375" style="11" customWidth="1"/>
    <col min="11778" max="11778" width="18.75" style="11" customWidth="1"/>
    <col min="11779" max="11779" width="15.625" style="11" customWidth="1"/>
    <col min="11780" max="11780" width="13.75" style="11" customWidth="1"/>
    <col min="11781" max="11781" width="13.5" style="11" customWidth="1"/>
    <col min="11782" max="11782" width="9.625" style="11" customWidth="1"/>
    <col min="11783" max="11784" width="8.375" style="11" customWidth="1"/>
    <col min="11785" max="11785" width="11.25" style="11" customWidth="1"/>
    <col min="11786" max="11786" width="12.625" style="11" customWidth="1"/>
    <col min="11787" max="11787" width="13.375" style="11" customWidth="1"/>
    <col min="11788" max="11788" width="11.875" style="11" customWidth="1"/>
    <col min="11789" max="11789" width="13.125" style="11" customWidth="1"/>
    <col min="11790" max="11790" width="11" style="11" customWidth="1"/>
    <col min="11791" max="11791" width="25.125" style="11" customWidth="1"/>
    <col min="11792" max="11792" width="9" style="11"/>
    <col min="11793" max="11794" width="0" style="11" hidden="1" customWidth="1"/>
    <col min="11795" max="12032" width="9" style="11"/>
    <col min="12033" max="12033" width="6.375" style="11" customWidth="1"/>
    <col min="12034" max="12034" width="18.75" style="11" customWidth="1"/>
    <col min="12035" max="12035" width="15.625" style="11" customWidth="1"/>
    <col min="12036" max="12036" width="13.75" style="11" customWidth="1"/>
    <col min="12037" max="12037" width="13.5" style="11" customWidth="1"/>
    <col min="12038" max="12038" width="9.625" style="11" customWidth="1"/>
    <col min="12039" max="12040" width="8.375" style="11" customWidth="1"/>
    <col min="12041" max="12041" width="11.25" style="11" customWidth="1"/>
    <col min="12042" max="12042" width="12.625" style="11" customWidth="1"/>
    <col min="12043" max="12043" width="13.375" style="11" customWidth="1"/>
    <col min="12044" max="12044" width="11.875" style="11" customWidth="1"/>
    <col min="12045" max="12045" width="13.125" style="11" customWidth="1"/>
    <col min="12046" max="12046" width="11" style="11" customWidth="1"/>
    <col min="12047" max="12047" width="25.125" style="11" customWidth="1"/>
    <col min="12048" max="12048" width="9" style="11"/>
    <col min="12049" max="12050" width="0" style="11" hidden="1" customWidth="1"/>
    <col min="12051" max="12288" width="9" style="11"/>
    <col min="12289" max="12289" width="6.375" style="11" customWidth="1"/>
    <col min="12290" max="12290" width="18.75" style="11" customWidth="1"/>
    <col min="12291" max="12291" width="15.625" style="11" customWidth="1"/>
    <col min="12292" max="12292" width="13.75" style="11" customWidth="1"/>
    <col min="12293" max="12293" width="13.5" style="11" customWidth="1"/>
    <col min="12294" max="12294" width="9.625" style="11" customWidth="1"/>
    <col min="12295" max="12296" width="8.375" style="11" customWidth="1"/>
    <col min="12297" max="12297" width="11.25" style="11" customWidth="1"/>
    <col min="12298" max="12298" width="12.625" style="11" customWidth="1"/>
    <col min="12299" max="12299" width="13.375" style="11" customWidth="1"/>
    <col min="12300" max="12300" width="11.875" style="11" customWidth="1"/>
    <col min="12301" max="12301" width="13.125" style="11" customWidth="1"/>
    <col min="12302" max="12302" width="11" style="11" customWidth="1"/>
    <col min="12303" max="12303" width="25.125" style="11" customWidth="1"/>
    <col min="12304" max="12304" width="9" style="11"/>
    <col min="12305" max="12306" width="0" style="11" hidden="1" customWidth="1"/>
    <col min="12307" max="12544" width="9" style="11"/>
    <col min="12545" max="12545" width="6.375" style="11" customWidth="1"/>
    <col min="12546" max="12546" width="18.75" style="11" customWidth="1"/>
    <col min="12547" max="12547" width="15.625" style="11" customWidth="1"/>
    <col min="12548" max="12548" width="13.75" style="11" customWidth="1"/>
    <col min="12549" max="12549" width="13.5" style="11" customWidth="1"/>
    <col min="12550" max="12550" width="9.625" style="11" customWidth="1"/>
    <col min="12551" max="12552" width="8.375" style="11" customWidth="1"/>
    <col min="12553" max="12553" width="11.25" style="11" customWidth="1"/>
    <col min="12554" max="12554" width="12.625" style="11" customWidth="1"/>
    <col min="12555" max="12555" width="13.375" style="11" customWidth="1"/>
    <col min="12556" max="12556" width="11.875" style="11" customWidth="1"/>
    <col min="12557" max="12557" width="13.125" style="11" customWidth="1"/>
    <col min="12558" max="12558" width="11" style="11" customWidth="1"/>
    <col min="12559" max="12559" width="25.125" style="11" customWidth="1"/>
    <col min="12560" max="12560" width="9" style="11"/>
    <col min="12561" max="12562" width="0" style="11" hidden="1" customWidth="1"/>
    <col min="12563" max="12800" width="9" style="11"/>
    <col min="12801" max="12801" width="6.375" style="11" customWidth="1"/>
    <col min="12802" max="12802" width="18.75" style="11" customWidth="1"/>
    <col min="12803" max="12803" width="15.625" style="11" customWidth="1"/>
    <col min="12804" max="12804" width="13.75" style="11" customWidth="1"/>
    <col min="12805" max="12805" width="13.5" style="11" customWidth="1"/>
    <col min="12806" max="12806" width="9.625" style="11" customWidth="1"/>
    <col min="12807" max="12808" width="8.375" style="11" customWidth="1"/>
    <col min="12809" max="12809" width="11.25" style="11" customWidth="1"/>
    <col min="12810" max="12810" width="12.625" style="11" customWidth="1"/>
    <col min="12811" max="12811" width="13.375" style="11" customWidth="1"/>
    <col min="12812" max="12812" width="11.875" style="11" customWidth="1"/>
    <col min="12813" max="12813" width="13.125" style="11" customWidth="1"/>
    <col min="12814" max="12814" width="11" style="11" customWidth="1"/>
    <col min="12815" max="12815" width="25.125" style="11" customWidth="1"/>
    <col min="12816" max="12816" width="9" style="11"/>
    <col min="12817" max="12818" width="0" style="11" hidden="1" customWidth="1"/>
    <col min="12819" max="13056" width="9" style="11"/>
    <col min="13057" max="13057" width="6.375" style="11" customWidth="1"/>
    <col min="13058" max="13058" width="18.75" style="11" customWidth="1"/>
    <col min="13059" max="13059" width="15.625" style="11" customWidth="1"/>
    <col min="13060" max="13060" width="13.75" style="11" customWidth="1"/>
    <col min="13061" max="13061" width="13.5" style="11" customWidth="1"/>
    <col min="13062" max="13062" width="9.625" style="11" customWidth="1"/>
    <col min="13063" max="13064" width="8.375" style="11" customWidth="1"/>
    <col min="13065" max="13065" width="11.25" style="11" customWidth="1"/>
    <col min="13066" max="13066" width="12.625" style="11" customWidth="1"/>
    <col min="13067" max="13067" width="13.375" style="11" customWidth="1"/>
    <col min="13068" max="13068" width="11.875" style="11" customWidth="1"/>
    <col min="13069" max="13069" width="13.125" style="11" customWidth="1"/>
    <col min="13070" max="13070" width="11" style="11" customWidth="1"/>
    <col min="13071" max="13071" width="25.125" style="11" customWidth="1"/>
    <col min="13072" max="13072" width="9" style="11"/>
    <col min="13073" max="13074" width="0" style="11" hidden="1" customWidth="1"/>
    <col min="13075" max="13312" width="9" style="11"/>
    <col min="13313" max="13313" width="6.375" style="11" customWidth="1"/>
    <col min="13314" max="13314" width="18.75" style="11" customWidth="1"/>
    <col min="13315" max="13315" width="15.625" style="11" customWidth="1"/>
    <col min="13316" max="13316" width="13.75" style="11" customWidth="1"/>
    <col min="13317" max="13317" width="13.5" style="11" customWidth="1"/>
    <col min="13318" max="13318" width="9.625" style="11" customWidth="1"/>
    <col min="13319" max="13320" width="8.375" style="11" customWidth="1"/>
    <col min="13321" max="13321" width="11.25" style="11" customWidth="1"/>
    <col min="13322" max="13322" width="12.625" style="11" customWidth="1"/>
    <col min="13323" max="13323" width="13.375" style="11" customWidth="1"/>
    <col min="13324" max="13324" width="11.875" style="11" customWidth="1"/>
    <col min="13325" max="13325" width="13.125" style="11" customWidth="1"/>
    <col min="13326" max="13326" width="11" style="11" customWidth="1"/>
    <col min="13327" max="13327" width="25.125" style="11" customWidth="1"/>
    <col min="13328" max="13328" width="9" style="11"/>
    <col min="13329" max="13330" width="0" style="11" hidden="1" customWidth="1"/>
    <col min="13331" max="13568" width="9" style="11"/>
    <col min="13569" max="13569" width="6.375" style="11" customWidth="1"/>
    <col min="13570" max="13570" width="18.75" style="11" customWidth="1"/>
    <col min="13571" max="13571" width="15.625" style="11" customWidth="1"/>
    <col min="13572" max="13572" width="13.75" style="11" customWidth="1"/>
    <col min="13573" max="13573" width="13.5" style="11" customWidth="1"/>
    <col min="13574" max="13574" width="9.625" style="11" customWidth="1"/>
    <col min="13575" max="13576" width="8.375" style="11" customWidth="1"/>
    <col min="13577" max="13577" width="11.25" style="11" customWidth="1"/>
    <col min="13578" max="13578" width="12.625" style="11" customWidth="1"/>
    <col min="13579" max="13579" width="13.375" style="11" customWidth="1"/>
    <col min="13580" max="13580" width="11.875" style="11" customWidth="1"/>
    <col min="13581" max="13581" width="13.125" style="11" customWidth="1"/>
    <col min="13582" max="13582" width="11" style="11" customWidth="1"/>
    <col min="13583" max="13583" width="25.125" style="11" customWidth="1"/>
    <col min="13584" max="13584" width="9" style="11"/>
    <col min="13585" max="13586" width="0" style="11" hidden="1" customWidth="1"/>
    <col min="13587" max="13824" width="9" style="11"/>
    <col min="13825" max="13825" width="6.375" style="11" customWidth="1"/>
    <col min="13826" max="13826" width="18.75" style="11" customWidth="1"/>
    <col min="13827" max="13827" width="15.625" style="11" customWidth="1"/>
    <col min="13828" max="13828" width="13.75" style="11" customWidth="1"/>
    <col min="13829" max="13829" width="13.5" style="11" customWidth="1"/>
    <col min="13830" max="13830" width="9.625" style="11" customWidth="1"/>
    <col min="13831" max="13832" width="8.375" style="11" customWidth="1"/>
    <col min="13833" max="13833" width="11.25" style="11" customWidth="1"/>
    <col min="13834" max="13834" width="12.625" style="11" customWidth="1"/>
    <col min="13835" max="13835" width="13.375" style="11" customWidth="1"/>
    <col min="13836" max="13836" width="11.875" style="11" customWidth="1"/>
    <col min="13837" max="13837" width="13.125" style="11" customWidth="1"/>
    <col min="13838" max="13838" width="11" style="11" customWidth="1"/>
    <col min="13839" max="13839" width="25.125" style="11" customWidth="1"/>
    <col min="13840" max="13840" width="9" style="11"/>
    <col min="13841" max="13842" width="0" style="11" hidden="1" customWidth="1"/>
    <col min="13843" max="14080" width="9" style="11"/>
    <col min="14081" max="14081" width="6.375" style="11" customWidth="1"/>
    <col min="14082" max="14082" width="18.75" style="11" customWidth="1"/>
    <col min="14083" max="14083" width="15.625" style="11" customWidth="1"/>
    <col min="14084" max="14084" width="13.75" style="11" customWidth="1"/>
    <col min="14085" max="14085" width="13.5" style="11" customWidth="1"/>
    <col min="14086" max="14086" width="9.625" style="11" customWidth="1"/>
    <col min="14087" max="14088" width="8.375" style="11" customWidth="1"/>
    <col min="14089" max="14089" width="11.25" style="11" customWidth="1"/>
    <col min="14090" max="14090" width="12.625" style="11" customWidth="1"/>
    <col min="14091" max="14091" width="13.375" style="11" customWidth="1"/>
    <col min="14092" max="14092" width="11.875" style="11" customWidth="1"/>
    <col min="14093" max="14093" width="13.125" style="11" customWidth="1"/>
    <col min="14094" max="14094" width="11" style="11" customWidth="1"/>
    <col min="14095" max="14095" width="25.125" style="11" customWidth="1"/>
    <col min="14096" max="14096" width="9" style="11"/>
    <col min="14097" max="14098" width="0" style="11" hidden="1" customWidth="1"/>
    <col min="14099" max="14336" width="9" style="11"/>
    <col min="14337" max="14337" width="6.375" style="11" customWidth="1"/>
    <col min="14338" max="14338" width="18.75" style="11" customWidth="1"/>
    <col min="14339" max="14339" width="15.625" style="11" customWidth="1"/>
    <col min="14340" max="14340" width="13.75" style="11" customWidth="1"/>
    <col min="14341" max="14341" width="13.5" style="11" customWidth="1"/>
    <col min="14342" max="14342" width="9.625" style="11" customWidth="1"/>
    <col min="14343" max="14344" width="8.375" style="11" customWidth="1"/>
    <col min="14345" max="14345" width="11.25" style="11" customWidth="1"/>
    <col min="14346" max="14346" width="12.625" style="11" customWidth="1"/>
    <col min="14347" max="14347" width="13.375" style="11" customWidth="1"/>
    <col min="14348" max="14348" width="11.875" style="11" customWidth="1"/>
    <col min="14349" max="14349" width="13.125" style="11" customWidth="1"/>
    <col min="14350" max="14350" width="11" style="11" customWidth="1"/>
    <col min="14351" max="14351" width="25.125" style="11" customWidth="1"/>
    <col min="14352" max="14352" width="9" style="11"/>
    <col min="14353" max="14354" width="0" style="11" hidden="1" customWidth="1"/>
    <col min="14355" max="14592" width="9" style="11"/>
    <col min="14593" max="14593" width="6.375" style="11" customWidth="1"/>
    <col min="14594" max="14594" width="18.75" style="11" customWidth="1"/>
    <col min="14595" max="14595" width="15.625" style="11" customWidth="1"/>
    <col min="14596" max="14596" width="13.75" style="11" customWidth="1"/>
    <col min="14597" max="14597" width="13.5" style="11" customWidth="1"/>
    <col min="14598" max="14598" width="9.625" style="11" customWidth="1"/>
    <col min="14599" max="14600" width="8.375" style="11" customWidth="1"/>
    <col min="14601" max="14601" width="11.25" style="11" customWidth="1"/>
    <col min="14602" max="14602" width="12.625" style="11" customWidth="1"/>
    <col min="14603" max="14603" width="13.375" style="11" customWidth="1"/>
    <col min="14604" max="14604" width="11.875" style="11" customWidth="1"/>
    <col min="14605" max="14605" width="13.125" style="11" customWidth="1"/>
    <col min="14606" max="14606" width="11" style="11" customWidth="1"/>
    <col min="14607" max="14607" width="25.125" style="11" customWidth="1"/>
    <col min="14608" max="14608" width="9" style="11"/>
    <col min="14609" max="14610" width="0" style="11" hidden="1" customWidth="1"/>
    <col min="14611" max="14848" width="9" style="11"/>
    <col min="14849" max="14849" width="6.375" style="11" customWidth="1"/>
    <col min="14850" max="14850" width="18.75" style="11" customWidth="1"/>
    <col min="14851" max="14851" width="15.625" style="11" customWidth="1"/>
    <col min="14852" max="14852" width="13.75" style="11" customWidth="1"/>
    <col min="14853" max="14853" width="13.5" style="11" customWidth="1"/>
    <col min="14854" max="14854" width="9.625" style="11" customWidth="1"/>
    <col min="14855" max="14856" width="8.375" style="11" customWidth="1"/>
    <col min="14857" max="14857" width="11.25" style="11" customWidth="1"/>
    <col min="14858" max="14858" width="12.625" style="11" customWidth="1"/>
    <col min="14859" max="14859" width="13.375" style="11" customWidth="1"/>
    <col min="14860" max="14860" width="11.875" style="11" customWidth="1"/>
    <col min="14861" max="14861" width="13.125" style="11" customWidth="1"/>
    <col min="14862" max="14862" width="11" style="11" customWidth="1"/>
    <col min="14863" max="14863" width="25.125" style="11" customWidth="1"/>
    <col min="14864" max="14864" width="9" style="11"/>
    <col min="14865" max="14866" width="0" style="11" hidden="1" customWidth="1"/>
    <col min="14867" max="15104" width="9" style="11"/>
    <col min="15105" max="15105" width="6.375" style="11" customWidth="1"/>
    <col min="15106" max="15106" width="18.75" style="11" customWidth="1"/>
    <col min="15107" max="15107" width="15.625" style="11" customWidth="1"/>
    <col min="15108" max="15108" width="13.75" style="11" customWidth="1"/>
    <col min="15109" max="15109" width="13.5" style="11" customWidth="1"/>
    <col min="15110" max="15110" width="9.625" style="11" customWidth="1"/>
    <col min="15111" max="15112" width="8.375" style="11" customWidth="1"/>
    <col min="15113" max="15113" width="11.25" style="11" customWidth="1"/>
    <col min="15114" max="15114" width="12.625" style="11" customWidth="1"/>
    <col min="15115" max="15115" width="13.375" style="11" customWidth="1"/>
    <col min="15116" max="15116" width="11.875" style="11" customWidth="1"/>
    <col min="15117" max="15117" width="13.125" style="11" customWidth="1"/>
    <col min="15118" max="15118" width="11" style="11" customWidth="1"/>
    <col min="15119" max="15119" width="25.125" style="11" customWidth="1"/>
    <col min="15120" max="15120" width="9" style="11"/>
    <col min="15121" max="15122" width="0" style="11" hidden="1" customWidth="1"/>
    <col min="15123" max="15360" width="9" style="11"/>
    <col min="15361" max="15361" width="6.375" style="11" customWidth="1"/>
    <col min="15362" max="15362" width="18.75" style="11" customWidth="1"/>
    <col min="15363" max="15363" width="15.625" style="11" customWidth="1"/>
    <col min="15364" max="15364" width="13.75" style="11" customWidth="1"/>
    <col min="15365" max="15365" width="13.5" style="11" customWidth="1"/>
    <col min="15366" max="15366" width="9.625" style="11" customWidth="1"/>
    <col min="15367" max="15368" width="8.375" style="11" customWidth="1"/>
    <col min="15369" max="15369" width="11.25" style="11" customWidth="1"/>
    <col min="15370" max="15370" width="12.625" style="11" customWidth="1"/>
    <col min="15371" max="15371" width="13.375" style="11" customWidth="1"/>
    <col min="15372" max="15372" width="11.875" style="11" customWidth="1"/>
    <col min="15373" max="15373" width="13.125" style="11" customWidth="1"/>
    <col min="15374" max="15374" width="11" style="11" customWidth="1"/>
    <col min="15375" max="15375" width="25.125" style="11" customWidth="1"/>
    <col min="15376" max="15376" width="9" style="11"/>
    <col min="15377" max="15378" width="0" style="11" hidden="1" customWidth="1"/>
    <col min="15379" max="15616" width="9" style="11"/>
    <col min="15617" max="15617" width="6.375" style="11" customWidth="1"/>
    <col min="15618" max="15618" width="18.75" style="11" customWidth="1"/>
    <col min="15619" max="15619" width="15.625" style="11" customWidth="1"/>
    <col min="15620" max="15620" width="13.75" style="11" customWidth="1"/>
    <col min="15621" max="15621" width="13.5" style="11" customWidth="1"/>
    <col min="15622" max="15622" width="9.625" style="11" customWidth="1"/>
    <col min="15623" max="15624" width="8.375" style="11" customWidth="1"/>
    <col min="15625" max="15625" width="11.25" style="11" customWidth="1"/>
    <col min="15626" max="15626" width="12.625" style="11" customWidth="1"/>
    <col min="15627" max="15627" width="13.375" style="11" customWidth="1"/>
    <col min="15628" max="15628" width="11.875" style="11" customWidth="1"/>
    <col min="15629" max="15629" width="13.125" style="11" customWidth="1"/>
    <col min="15630" max="15630" width="11" style="11" customWidth="1"/>
    <col min="15631" max="15631" width="25.125" style="11" customWidth="1"/>
    <col min="15632" max="15632" width="9" style="11"/>
    <col min="15633" max="15634" width="0" style="11" hidden="1" customWidth="1"/>
    <col min="15635" max="15872" width="9" style="11"/>
    <col min="15873" max="15873" width="6.375" style="11" customWidth="1"/>
    <col min="15874" max="15874" width="18.75" style="11" customWidth="1"/>
    <col min="15875" max="15875" width="15.625" style="11" customWidth="1"/>
    <col min="15876" max="15876" width="13.75" style="11" customWidth="1"/>
    <col min="15877" max="15877" width="13.5" style="11" customWidth="1"/>
    <col min="15878" max="15878" width="9.625" style="11" customWidth="1"/>
    <col min="15879" max="15880" width="8.375" style="11" customWidth="1"/>
    <col min="15881" max="15881" width="11.25" style="11" customWidth="1"/>
    <col min="15882" max="15882" width="12.625" style="11" customWidth="1"/>
    <col min="15883" max="15883" width="13.375" style="11" customWidth="1"/>
    <col min="15884" max="15884" width="11.875" style="11" customWidth="1"/>
    <col min="15885" max="15885" width="13.125" style="11" customWidth="1"/>
    <col min="15886" max="15886" width="11" style="11" customWidth="1"/>
    <col min="15887" max="15887" width="25.125" style="11" customWidth="1"/>
    <col min="15888" max="15888" width="9" style="11"/>
    <col min="15889" max="15890" width="0" style="11" hidden="1" customWidth="1"/>
    <col min="15891" max="16128" width="9" style="11"/>
    <col min="16129" max="16129" width="6.375" style="11" customWidth="1"/>
    <col min="16130" max="16130" width="18.75" style="11" customWidth="1"/>
    <col min="16131" max="16131" width="15.625" style="11" customWidth="1"/>
    <col min="16132" max="16132" width="13.75" style="11" customWidth="1"/>
    <col min="16133" max="16133" width="13.5" style="11" customWidth="1"/>
    <col min="16134" max="16134" width="9.625" style="11" customWidth="1"/>
    <col min="16135" max="16136" width="8.375" style="11" customWidth="1"/>
    <col min="16137" max="16137" width="11.25" style="11" customWidth="1"/>
    <col min="16138" max="16138" width="12.625" style="11" customWidth="1"/>
    <col min="16139" max="16139" width="13.375" style="11" customWidth="1"/>
    <col min="16140" max="16140" width="11.875" style="11" customWidth="1"/>
    <col min="16141" max="16141" width="13.125" style="11" customWidth="1"/>
    <col min="16142" max="16142" width="11" style="11" customWidth="1"/>
    <col min="16143" max="16143" width="25.125" style="11" customWidth="1"/>
    <col min="16144" max="16144" width="9" style="11"/>
    <col min="16145" max="16146" width="0" style="11" hidden="1" customWidth="1"/>
    <col min="16147" max="16384" width="9" style="11"/>
  </cols>
  <sheetData>
    <row r="2" spans="1:18" ht="36.75" customHeight="1">
      <c r="A2" s="1417" t="s">
        <v>642</v>
      </c>
      <c r="B2" s="1417"/>
      <c r="C2" s="1417"/>
      <c r="D2" s="1417"/>
      <c r="E2" s="1417"/>
      <c r="F2" s="1417"/>
      <c r="G2" s="1417"/>
      <c r="H2" s="1417"/>
      <c r="I2" s="1417"/>
      <c r="J2" s="1417"/>
      <c r="K2" s="1417"/>
      <c r="L2" s="1417"/>
      <c r="M2" s="1417"/>
      <c r="N2" s="1417"/>
      <c r="O2" s="1417"/>
    </row>
    <row r="3" spans="1:18" ht="11.25" customHeight="1" thickBot="1">
      <c r="B3" s="13"/>
      <c r="K3" s="12"/>
      <c r="L3" s="12"/>
      <c r="M3" s="12"/>
      <c r="N3" s="12"/>
      <c r="O3" s="12"/>
    </row>
    <row r="4" spans="1:18" s="14" customFormat="1" ht="23.25" customHeight="1">
      <c r="A4" s="1418" t="s">
        <v>325</v>
      </c>
      <c r="B4" s="1420" t="s">
        <v>23</v>
      </c>
      <c r="C4" s="1412" t="s">
        <v>24</v>
      </c>
      <c r="D4" s="1412"/>
      <c r="E4" s="1413"/>
      <c r="F4" s="1412"/>
      <c r="G4" s="1422" t="s">
        <v>26</v>
      </c>
      <c r="H4" s="1423" t="s">
        <v>27</v>
      </c>
      <c r="I4" s="1400" t="s">
        <v>28</v>
      </c>
      <c r="J4" s="1409" t="s">
        <v>29</v>
      </c>
      <c r="K4" s="1411" t="s">
        <v>462</v>
      </c>
      <c r="L4" s="1412"/>
      <c r="M4" s="1412"/>
      <c r="N4" s="1413"/>
      <c r="O4" s="1414"/>
      <c r="P4" s="1415" t="s">
        <v>18</v>
      </c>
    </row>
    <row r="5" spans="1:18" s="17" customFormat="1" ht="42" customHeight="1" thickBot="1">
      <c r="A5" s="1419"/>
      <c r="B5" s="1421"/>
      <c r="C5" s="652" t="s">
        <v>30</v>
      </c>
      <c r="D5" s="652" t="s">
        <v>31</v>
      </c>
      <c r="E5" s="15" t="s">
        <v>33</v>
      </c>
      <c r="F5" s="652" t="s">
        <v>34</v>
      </c>
      <c r="G5" s="1401"/>
      <c r="H5" s="1421"/>
      <c r="I5" s="1408"/>
      <c r="J5" s="1410"/>
      <c r="K5" s="1139" t="s">
        <v>20</v>
      </c>
      <c r="L5" s="16" t="s">
        <v>460</v>
      </c>
      <c r="M5" s="16" t="s">
        <v>461</v>
      </c>
      <c r="N5" s="1136" t="s">
        <v>572</v>
      </c>
      <c r="O5" s="647" t="s">
        <v>21</v>
      </c>
      <c r="P5" s="1416"/>
    </row>
    <row r="6" spans="1:18" s="25" customFormat="1" ht="27.75" customHeight="1" thickTop="1">
      <c r="A6" s="18"/>
      <c r="B6" s="19" t="s">
        <v>35</v>
      </c>
      <c r="C6" s="20"/>
      <c r="D6" s="20"/>
      <c r="E6" s="21"/>
      <c r="F6" s="20"/>
      <c r="G6" s="20"/>
      <c r="H6" s="19"/>
      <c r="I6" s="20"/>
      <c r="J6" s="22">
        <f t="shared" ref="J6:O6" si="0">SUM(J7:J13)</f>
        <v>50</v>
      </c>
      <c r="K6" s="1140">
        <f t="shared" si="0"/>
        <v>750000</v>
      </c>
      <c r="L6" s="23">
        <f t="shared" si="0"/>
        <v>69900</v>
      </c>
      <c r="M6" s="23">
        <f t="shared" si="0"/>
        <v>305100</v>
      </c>
      <c r="N6" s="23">
        <f t="shared" si="0"/>
        <v>375000</v>
      </c>
      <c r="O6" s="648">
        <f t="shared" si="0"/>
        <v>375000</v>
      </c>
      <c r="P6" s="24"/>
    </row>
    <row r="7" spans="1:18" ht="41.25" customHeight="1">
      <c r="A7" s="973" t="s">
        <v>292</v>
      </c>
      <c r="B7" s="974" t="s">
        <v>327</v>
      </c>
      <c r="C7" s="1145" t="s">
        <v>463</v>
      </c>
      <c r="D7" s="941" t="s">
        <v>573</v>
      </c>
      <c r="E7" s="1146" t="s">
        <v>574</v>
      </c>
      <c r="F7" s="1147" t="s">
        <v>575</v>
      </c>
      <c r="G7" s="976" t="s">
        <v>482</v>
      </c>
      <c r="H7" s="977">
        <v>300</v>
      </c>
      <c r="I7" s="934">
        <v>100</v>
      </c>
      <c r="J7" s="978">
        <v>50</v>
      </c>
      <c r="K7" s="1141">
        <f>J7*15000</f>
        <v>750000</v>
      </c>
      <c r="L7" s="975">
        <f>K7*0.0932</f>
        <v>69900</v>
      </c>
      <c r="M7" s="975">
        <f>K7*0.4068</f>
        <v>305100</v>
      </c>
      <c r="N7" s="1137">
        <f>SUM(L7:M7)</f>
        <v>375000</v>
      </c>
      <c r="O7" s="979">
        <f t="shared" ref="O7:O13" si="1">K7*0.5</f>
        <v>375000</v>
      </c>
      <c r="P7" s="980"/>
    </row>
    <row r="8" spans="1:18" ht="41.25" customHeight="1">
      <c r="A8" s="645"/>
      <c r="B8" s="26"/>
      <c r="C8" s="27"/>
      <c r="D8" s="28"/>
      <c r="E8" s="29"/>
      <c r="F8" s="654"/>
      <c r="G8" s="654"/>
      <c r="H8" s="30"/>
      <c r="I8" s="31"/>
      <c r="J8" s="32"/>
      <c r="K8" s="1142">
        <f t="shared" ref="K8:K13" si="2">J8*15000</f>
        <v>0</v>
      </c>
      <c r="L8" s="27">
        <f t="shared" ref="L8:L13" si="3">K8*0.0932</f>
        <v>0</v>
      </c>
      <c r="M8" s="27">
        <f t="shared" ref="M8:M13" si="4">K8*0.4068</f>
        <v>0</v>
      </c>
      <c r="N8" s="1138">
        <f t="shared" ref="N8:N13" si="5">SUM(L8:M8)</f>
        <v>0</v>
      </c>
      <c r="O8" s="649">
        <f t="shared" si="1"/>
        <v>0</v>
      </c>
      <c r="P8" s="33"/>
    </row>
    <row r="9" spans="1:18" ht="41.25" customHeight="1">
      <c r="A9" s="645"/>
      <c r="B9" s="26"/>
      <c r="C9" s="27"/>
      <c r="D9" s="28"/>
      <c r="E9" s="29"/>
      <c r="F9" s="654"/>
      <c r="G9" s="654"/>
      <c r="H9" s="30"/>
      <c r="I9" s="31"/>
      <c r="J9" s="32"/>
      <c r="K9" s="1142">
        <f t="shared" si="2"/>
        <v>0</v>
      </c>
      <c r="L9" s="27">
        <f t="shared" si="3"/>
        <v>0</v>
      </c>
      <c r="M9" s="27">
        <f t="shared" si="4"/>
        <v>0</v>
      </c>
      <c r="N9" s="1138">
        <f t="shared" si="5"/>
        <v>0</v>
      </c>
      <c r="O9" s="649">
        <f t="shared" si="1"/>
        <v>0</v>
      </c>
      <c r="P9" s="33"/>
      <c r="Q9" s="11">
        <v>2200</v>
      </c>
      <c r="R9" s="11" t="e">
        <f>#REF!-Q9</f>
        <v>#REF!</v>
      </c>
    </row>
    <row r="10" spans="1:18" ht="41.25" customHeight="1">
      <c r="A10" s="645"/>
      <c r="B10" s="26"/>
      <c r="C10" s="27"/>
      <c r="D10" s="28"/>
      <c r="E10" s="29"/>
      <c r="F10" s="654"/>
      <c r="G10" s="654"/>
      <c r="H10" s="30"/>
      <c r="I10" s="31"/>
      <c r="J10" s="32"/>
      <c r="K10" s="1142">
        <f t="shared" si="2"/>
        <v>0</v>
      </c>
      <c r="L10" s="27">
        <f t="shared" si="3"/>
        <v>0</v>
      </c>
      <c r="M10" s="27">
        <f t="shared" si="4"/>
        <v>0</v>
      </c>
      <c r="N10" s="1138">
        <f t="shared" si="5"/>
        <v>0</v>
      </c>
      <c r="O10" s="649">
        <f t="shared" si="1"/>
        <v>0</v>
      </c>
      <c r="P10" s="33"/>
    </row>
    <row r="11" spans="1:18" ht="41.25" customHeight="1">
      <c r="A11" s="645"/>
      <c r="B11" s="26"/>
      <c r="C11" s="27"/>
      <c r="D11" s="28"/>
      <c r="E11" s="29"/>
      <c r="F11" s="654"/>
      <c r="G11" s="654"/>
      <c r="H11" s="30"/>
      <c r="I11" s="31"/>
      <c r="J11" s="32"/>
      <c r="K11" s="1142">
        <f t="shared" si="2"/>
        <v>0</v>
      </c>
      <c r="L11" s="27">
        <f t="shared" si="3"/>
        <v>0</v>
      </c>
      <c r="M11" s="27">
        <f t="shared" si="4"/>
        <v>0</v>
      </c>
      <c r="N11" s="1138">
        <f t="shared" si="5"/>
        <v>0</v>
      </c>
      <c r="O11" s="649">
        <f t="shared" si="1"/>
        <v>0</v>
      </c>
      <c r="P11" s="33"/>
    </row>
    <row r="12" spans="1:18" ht="41.25" customHeight="1">
      <c r="A12" s="645"/>
      <c r="B12" s="26"/>
      <c r="C12" s="27"/>
      <c r="D12" s="28"/>
      <c r="E12" s="29"/>
      <c r="F12" s="654"/>
      <c r="G12" s="654"/>
      <c r="H12" s="30"/>
      <c r="I12" s="31"/>
      <c r="J12" s="32"/>
      <c r="K12" s="1142">
        <f t="shared" si="2"/>
        <v>0</v>
      </c>
      <c r="L12" s="27">
        <f t="shared" si="3"/>
        <v>0</v>
      </c>
      <c r="M12" s="27">
        <f t="shared" si="4"/>
        <v>0</v>
      </c>
      <c r="N12" s="1138">
        <f t="shared" si="5"/>
        <v>0</v>
      </c>
      <c r="O12" s="649">
        <f t="shared" si="1"/>
        <v>0</v>
      </c>
      <c r="P12" s="33"/>
    </row>
    <row r="13" spans="1:18" ht="41.25" customHeight="1" thickBot="1">
      <c r="A13" s="646"/>
      <c r="B13" s="34"/>
      <c r="C13" s="35"/>
      <c r="D13" s="36"/>
      <c r="E13" s="37"/>
      <c r="F13" s="38"/>
      <c r="G13" s="38"/>
      <c r="H13" s="39"/>
      <c r="I13" s="40"/>
      <c r="J13" s="41"/>
      <c r="K13" s="1143">
        <f t="shared" si="2"/>
        <v>0</v>
      </c>
      <c r="L13" s="35">
        <f t="shared" si="3"/>
        <v>0</v>
      </c>
      <c r="M13" s="35">
        <f t="shared" si="4"/>
        <v>0</v>
      </c>
      <c r="N13" s="1144">
        <f t="shared" si="5"/>
        <v>0</v>
      </c>
      <c r="O13" s="650">
        <f t="shared" si="1"/>
        <v>0</v>
      </c>
      <c r="P13" s="42"/>
    </row>
    <row r="14" spans="1:18" s="43" customFormat="1" ht="18.75" customHeight="1">
      <c r="A14" s="43" t="s">
        <v>37</v>
      </c>
      <c r="H14" s="44"/>
      <c r="I14" s="44"/>
      <c r="J14" s="44"/>
    </row>
    <row r="15" spans="1:18" s="43" customFormat="1" ht="18.75" customHeight="1">
      <c r="A15" s="43" t="s">
        <v>481</v>
      </c>
    </row>
    <row r="16" spans="1:18" s="43" customFormat="1" ht="18.75" customHeight="1"/>
  </sheetData>
  <mergeCells count="10">
    <mergeCell ref="I4:I5"/>
    <mergeCell ref="J4:J5"/>
    <mergeCell ref="K4:O4"/>
    <mergeCell ref="P4:P5"/>
    <mergeCell ref="A2:O2"/>
    <mergeCell ref="A4:A5"/>
    <mergeCell ref="B4:B5"/>
    <mergeCell ref="C4:F4"/>
    <mergeCell ref="G4:G5"/>
    <mergeCell ref="H4:H5"/>
  </mergeCells>
  <phoneticPr fontId="1" type="noConversion"/>
  <pageMargins left="0.59055118110236227" right="0.16" top="0.39370078740157483" bottom="0.39370078740157483" header="0.31496062992125984" footer="0.31496062992125984"/>
  <pageSetup paperSize="9" scale="6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zoomScaleSheetLayoutView="90" workbookViewId="0">
      <selection sqref="A1:S6"/>
    </sheetView>
  </sheetViews>
  <sheetFormatPr defaultRowHeight="16.5"/>
  <cols>
    <col min="1" max="1" width="8.625" style="45" customWidth="1"/>
    <col min="2" max="2" width="6.625" style="45" customWidth="1"/>
    <col min="3" max="3" width="18.375" style="45" customWidth="1"/>
    <col min="4" max="4" width="10.875" style="45" customWidth="1"/>
    <col min="5" max="5" width="10.25" style="45" customWidth="1"/>
    <col min="6" max="6" width="15.625" style="45" customWidth="1"/>
    <col min="7" max="7" width="8.625" style="45" customWidth="1"/>
    <col min="8" max="8" width="8" style="45" customWidth="1"/>
    <col min="9" max="9" width="10.625" style="48" customWidth="1"/>
    <col min="10" max="11" width="10.625" style="48" hidden="1" customWidth="1"/>
    <col min="12" max="13" width="10.625" style="48" customWidth="1"/>
    <col min="14" max="14" width="6.875" style="45" customWidth="1"/>
    <col min="15" max="15" width="9" style="45"/>
    <col min="16" max="16" width="12" style="45" hidden="1" customWidth="1"/>
    <col min="17" max="16384" width="9" style="45"/>
  </cols>
  <sheetData>
    <row r="1" spans="1:16" ht="43.5" customHeight="1">
      <c r="A1" s="1802" t="s">
        <v>664</v>
      </c>
      <c r="B1" s="1802"/>
      <c r="C1" s="1802"/>
      <c r="D1" s="1802"/>
      <c r="E1" s="1802"/>
      <c r="F1" s="1802"/>
      <c r="G1" s="1802"/>
      <c r="H1" s="1802"/>
      <c r="I1" s="1802"/>
      <c r="J1" s="1802"/>
      <c r="K1" s="1802"/>
      <c r="L1" s="1802"/>
      <c r="M1" s="1802"/>
      <c r="N1" s="1802"/>
    </row>
    <row r="2" spans="1:16" ht="18" customHeight="1" thickBot="1">
      <c r="A2" s="403"/>
    </row>
    <row r="3" spans="1:16" s="75" customFormat="1" ht="21.75" customHeight="1">
      <c r="A3" s="1803" t="s">
        <v>22</v>
      </c>
      <c r="B3" s="1806" t="s">
        <v>23</v>
      </c>
      <c r="C3" s="1809" t="s">
        <v>53</v>
      </c>
      <c r="D3" s="1810"/>
      <c r="E3" s="1810"/>
      <c r="F3" s="1806"/>
      <c r="G3" s="1809" t="s">
        <v>284</v>
      </c>
      <c r="H3" s="1810"/>
      <c r="I3" s="1810"/>
      <c r="J3" s="1810"/>
      <c r="K3" s="1810"/>
      <c r="L3" s="1810"/>
      <c r="M3" s="1806"/>
      <c r="N3" s="1818" t="s">
        <v>85</v>
      </c>
    </row>
    <row r="4" spans="1:16" s="75" customFormat="1" ht="21.75" customHeight="1">
      <c r="A4" s="1804"/>
      <c r="B4" s="1807"/>
      <c r="C4" s="1821" t="s">
        <v>30</v>
      </c>
      <c r="D4" s="1823" t="s">
        <v>161</v>
      </c>
      <c r="E4" s="1823" t="s">
        <v>33</v>
      </c>
      <c r="F4" s="1825" t="s">
        <v>184</v>
      </c>
      <c r="G4" s="1929" t="s">
        <v>55</v>
      </c>
      <c r="H4" s="1827" t="s">
        <v>541</v>
      </c>
      <c r="I4" s="1829" t="s">
        <v>16</v>
      </c>
      <c r="J4" s="1829"/>
      <c r="K4" s="1829"/>
      <c r="L4" s="1829"/>
      <c r="M4" s="1829"/>
      <c r="N4" s="1819"/>
    </row>
    <row r="5" spans="1:16" s="75" customFormat="1" ht="21.75" customHeight="1" thickBot="1">
      <c r="A5" s="1805"/>
      <c r="B5" s="1808"/>
      <c r="C5" s="1822"/>
      <c r="D5" s="1824"/>
      <c r="E5" s="1824"/>
      <c r="F5" s="1826"/>
      <c r="G5" s="1930"/>
      <c r="H5" s="1827"/>
      <c r="I5" s="1121" t="s">
        <v>202</v>
      </c>
      <c r="J5" s="1121" t="s">
        <v>542</v>
      </c>
      <c r="K5" s="1121" t="s">
        <v>543</v>
      </c>
      <c r="L5" s="1121" t="s">
        <v>637</v>
      </c>
      <c r="M5" s="1121" t="s">
        <v>544</v>
      </c>
      <c r="N5" s="1820"/>
    </row>
    <row r="6" spans="1:16" s="534" customFormat="1" ht="21.75" customHeight="1" thickTop="1">
      <c r="A6" s="528"/>
      <c r="B6" s="529" t="s">
        <v>35</v>
      </c>
      <c r="C6" s="530"/>
      <c r="D6" s="531" t="str">
        <f>COUNTA(D7:D11)&amp;"호"</f>
        <v>1호</v>
      </c>
      <c r="E6" s="531"/>
      <c r="F6" s="531"/>
      <c r="G6" s="532"/>
      <c r="H6" s="1011">
        <f>SUM(H7:H11)</f>
        <v>2</v>
      </c>
      <c r="I6" s="1082">
        <f t="shared" ref="I6:M6" si="0">SUM(I7:I11)</f>
        <v>0</v>
      </c>
      <c r="J6" s="1082">
        <f t="shared" si="0"/>
        <v>0</v>
      </c>
      <c r="K6" s="1082">
        <f t="shared" si="0"/>
        <v>0</v>
      </c>
      <c r="L6" s="1082">
        <f t="shared" si="0"/>
        <v>0</v>
      </c>
      <c r="M6" s="1082">
        <f t="shared" si="0"/>
        <v>0</v>
      </c>
      <c r="N6" s="533"/>
      <c r="P6" s="535" t="s">
        <v>245</v>
      </c>
    </row>
    <row r="7" spans="1:16" s="539" customFormat="1" ht="21.75" customHeight="1">
      <c r="A7" s="785" t="s">
        <v>503</v>
      </c>
      <c r="B7" s="1006" t="s">
        <v>322</v>
      </c>
      <c r="C7" s="838" t="s">
        <v>369</v>
      </c>
      <c r="D7" s="786" t="s">
        <v>547</v>
      </c>
      <c r="E7" s="786" t="s">
        <v>505</v>
      </c>
      <c r="F7" s="786" t="s">
        <v>506</v>
      </c>
      <c r="G7" s="1083" t="s">
        <v>548</v>
      </c>
      <c r="H7" s="786">
        <v>2</v>
      </c>
      <c r="I7" s="787">
        <f>COUNT(D7)*1000</f>
        <v>0</v>
      </c>
      <c r="J7" s="787">
        <f>I7*0.16</f>
        <v>0</v>
      </c>
      <c r="K7" s="787">
        <f>I7*0.64</f>
        <v>0</v>
      </c>
      <c r="L7" s="787">
        <f>SUM(J7:K7)</f>
        <v>0</v>
      </c>
      <c r="M7" s="787">
        <f>I7*0.2</f>
        <v>0</v>
      </c>
      <c r="N7" s="1084"/>
      <c r="P7" s="539">
        <v>59</v>
      </c>
    </row>
    <row r="8" spans="1:16" s="539" customFormat="1" ht="21.75" customHeight="1">
      <c r="A8" s="1375"/>
      <c r="B8" s="1367"/>
      <c r="C8" s="1376"/>
      <c r="D8" s="1369"/>
      <c r="E8" s="1369"/>
      <c r="F8" s="1369"/>
      <c r="G8" s="1374"/>
      <c r="H8" s="1371"/>
      <c r="I8" s="1365">
        <f t="shared" ref="I8:I11" si="1">COUNT(D8)*1000</f>
        <v>0</v>
      </c>
      <c r="J8" s="1365">
        <f t="shared" ref="J8:J11" si="2">I8*0.16</f>
        <v>0</v>
      </c>
      <c r="K8" s="1365">
        <f t="shared" ref="K8:K11" si="3">I8*0.64</f>
        <v>0</v>
      </c>
      <c r="L8" s="1365">
        <f t="shared" ref="L8:L11" si="4">SUM(J8:K8)</f>
        <v>0</v>
      </c>
      <c r="M8" s="1365">
        <f t="shared" ref="M8:M11" si="5">I8*0.2</f>
        <v>0</v>
      </c>
      <c r="N8" s="1377"/>
    </row>
    <row r="9" spans="1:16" s="539" customFormat="1" ht="21.75" customHeight="1">
      <c r="A9" s="1375"/>
      <c r="B9" s="1367"/>
      <c r="C9" s="1376"/>
      <c r="D9" s="1369"/>
      <c r="E9" s="1369"/>
      <c r="F9" s="1369"/>
      <c r="G9" s="1374"/>
      <c r="H9" s="1371"/>
      <c r="I9" s="1365">
        <f t="shared" si="1"/>
        <v>0</v>
      </c>
      <c r="J9" s="1365">
        <f t="shared" si="2"/>
        <v>0</v>
      </c>
      <c r="K9" s="1365">
        <f t="shared" si="3"/>
        <v>0</v>
      </c>
      <c r="L9" s="1365">
        <f t="shared" si="4"/>
        <v>0</v>
      </c>
      <c r="M9" s="1365">
        <f t="shared" si="5"/>
        <v>0</v>
      </c>
      <c r="N9" s="1377"/>
    </row>
    <row r="10" spans="1:16" s="539" customFormat="1" ht="21.75" customHeight="1">
      <c r="A10" s="1375"/>
      <c r="B10" s="1367"/>
      <c r="C10" s="1376"/>
      <c r="D10" s="1369"/>
      <c r="E10" s="1369"/>
      <c r="F10" s="1369"/>
      <c r="G10" s="1374"/>
      <c r="H10" s="1371"/>
      <c r="I10" s="1365">
        <f t="shared" si="1"/>
        <v>0</v>
      </c>
      <c r="J10" s="1365">
        <f t="shared" si="2"/>
        <v>0</v>
      </c>
      <c r="K10" s="1365">
        <f t="shared" si="3"/>
        <v>0</v>
      </c>
      <c r="L10" s="1365">
        <f t="shared" si="4"/>
        <v>0</v>
      </c>
      <c r="M10" s="1365">
        <f t="shared" si="5"/>
        <v>0</v>
      </c>
      <c r="N10" s="1377"/>
    </row>
    <row r="11" spans="1:16" s="539" customFormat="1" ht="21.75" customHeight="1" thickBot="1">
      <c r="A11" s="1359"/>
      <c r="B11" s="1360"/>
      <c r="C11" s="1361"/>
      <c r="D11" s="1362"/>
      <c r="E11" s="1362"/>
      <c r="F11" s="1362"/>
      <c r="G11" s="1363"/>
      <c r="H11" s="1362"/>
      <c r="I11" s="1366">
        <f t="shared" si="1"/>
        <v>0</v>
      </c>
      <c r="J11" s="1366">
        <f t="shared" si="2"/>
        <v>0</v>
      </c>
      <c r="K11" s="1366">
        <f t="shared" si="3"/>
        <v>0</v>
      </c>
      <c r="L11" s="1366">
        <f t="shared" si="4"/>
        <v>0</v>
      </c>
      <c r="M11" s="1366">
        <f t="shared" si="5"/>
        <v>0</v>
      </c>
      <c r="N11" s="1364"/>
      <c r="P11" s="539">
        <v>116</v>
      </c>
    </row>
    <row r="12" spans="1:16" s="539" customFormat="1" ht="6.75" customHeight="1">
      <c r="A12" s="545"/>
      <c r="B12" s="546"/>
      <c r="C12" s="547"/>
      <c r="D12" s="546"/>
      <c r="E12" s="546"/>
      <c r="F12" s="546"/>
      <c r="G12" s="546"/>
      <c r="H12" s="546"/>
      <c r="I12" s="548"/>
      <c r="J12" s="548"/>
      <c r="K12" s="548"/>
      <c r="L12" s="548"/>
      <c r="M12" s="548"/>
      <c r="N12" s="545"/>
    </row>
    <row r="13" spans="1:16" s="84" customFormat="1" ht="21.75" customHeight="1">
      <c r="B13" s="549" t="s">
        <v>246</v>
      </c>
      <c r="C13" s="381"/>
      <c r="D13" s="550"/>
      <c r="E13" s="550"/>
      <c r="F13" s="550"/>
      <c r="G13" s="550"/>
      <c r="H13" s="550"/>
      <c r="I13" s="551"/>
      <c r="J13" s="551"/>
      <c r="K13" s="551"/>
      <c r="L13" s="551"/>
      <c r="M13" s="551"/>
      <c r="N13" s="381"/>
    </row>
    <row r="14" spans="1:16" ht="21.75" customHeight="1">
      <c r="B14" s="549" t="s">
        <v>545</v>
      </c>
      <c r="I14" s="45"/>
      <c r="J14" s="45"/>
      <c r="K14" s="45"/>
      <c r="L14" s="45"/>
      <c r="M14" s="45"/>
    </row>
    <row r="15" spans="1:16" ht="21.75" customHeight="1">
      <c r="B15" s="549" t="s">
        <v>546</v>
      </c>
      <c r="I15" s="45"/>
      <c r="J15" s="45"/>
      <c r="K15" s="45"/>
      <c r="L15" s="45"/>
      <c r="M15" s="45"/>
    </row>
  </sheetData>
  <mergeCells count="13">
    <mergeCell ref="A1:N1"/>
    <mergeCell ref="B3:B5"/>
    <mergeCell ref="C3:F3"/>
    <mergeCell ref="N3:N5"/>
    <mergeCell ref="H4:H5"/>
    <mergeCell ref="I4:M4"/>
    <mergeCell ref="A3:A5"/>
    <mergeCell ref="D4:D5"/>
    <mergeCell ref="E4:E5"/>
    <mergeCell ref="F4:F5"/>
    <mergeCell ref="C4:C5"/>
    <mergeCell ref="G3:M3"/>
    <mergeCell ref="G4:G5"/>
  </mergeCells>
  <phoneticPr fontId="1" type="noConversion"/>
  <printOptions horizontalCentered="1"/>
  <pageMargins left="0.56000000000000005" right="0.18" top="0.39370078740157483" bottom="0.39370078740157483" header="0.31496062992125984" footer="0.31496062992125984"/>
  <pageSetup paperSize="9" scale="74" orientation="landscape" r:id="rId1"/>
  <colBreaks count="1" manualBreakCount="1"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zoomScaleSheetLayoutView="90" workbookViewId="0">
      <selection sqref="A1:S6"/>
    </sheetView>
  </sheetViews>
  <sheetFormatPr defaultRowHeight="16.5"/>
  <cols>
    <col min="1" max="1" width="8.625" style="45" customWidth="1"/>
    <col min="2" max="2" width="6.625" style="45" customWidth="1"/>
    <col min="3" max="3" width="18.375" style="45" customWidth="1"/>
    <col min="4" max="4" width="10.875" style="45" customWidth="1"/>
    <col min="5" max="5" width="10.25" style="45" customWidth="1"/>
    <col min="6" max="6" width="15.625" style="45" customWidth="1"/>
    <col min="7" max="7" width="8" style="45" customWidth="1"/>
    <col min="8" max="8" width="10.625" style="48" customWidth="1"/>
    <col min="9" max="10" width="10.625" style="48" hidden="1" customWidth="1"/>
    <col min="11" max="12" width="10.625" style="48" customWidth="1"/>
    <col min="13" max="13" width="9.125" style="45" customWidth="1"/>
    <col min="14" max="14" width="9" style="45"/>
    <col min="15" max="15" width="12" style="45" hidden="1" customWidth="1"/>
    <col min="16" max="16384" width="9" style="45"/>
  </cols>
  <sheetData>
    <row r="1" spans="1:15" ht="43.5" customHeight="1">
      <c r="A1" s="1802" t="s">
        <v>663</v>
      </c>
      <c r="B1" s="1802"/>
      <c r="C1" s="1802"/>
      <c r="D1" s="1802"/>
      <c r="E1" s="1802"/>
      <c r="F1" s="1802"/>
      <c r="G1" s="1802"/>
      <c r="H1" s="1802"/>
      <c r="I1" s="1802"/>
      <c r="J1" s="1802"/>
      <c r="K1" s="1802"/>
      <c r="L1" s="1802"/>
      <c r="M1" s="1802"/>
    </row>
    <row r="2" spans="1:15" ht="12.75" customHeight="1" thickBot="1">
      <c r="A2" s="403"/>
    </row>
    <row r="3" spans="1:15" s="75" customFormat="1" ht="21.75" customHeight="1">
      <c r="A3" s="1803" t="s">
        <v>22</v>
      </c>
      <c r="B3" s="1806" t="s">
        <v>23</v>
      </c>
      <c r="C3" s="1931" t="s">
        <v>53</v>
      </c>
      <c r="D3" s="1932"/>
      <c r="E3" s="1932"/>
      <c r="F3" s="1932"/>
      <c r="G3" s="1817" t="s">
        <v>66</v>
      </c>
      <c r="H3" s="1817"/>
      <c r="I3" s="1817"/>
      <c r="J3" s="1817"/>
      <c r="K3" s="1817"/>
      <c r="L3" s="1817"/>
      <c r="M3" s="1818" t="s">
        <v>85</v>
      </c>
    </row>
    <row r="4" spans="1:15" s="75" customFormat="1" ht="21.75" customHeight="1">
      <c r="A4" s="1804"/>
      <c r="B4" s="1807"/>
      <c r="C4" s="1821" t="s">
        <v>30</v>
      </c>
      <c r="D4" s="1823" t="s">
        <v>161</v>
      </c>
      <c r="E4" s="1823" t="s">
        <v>33</v>
      </c>
      <c r="F4" s="1933" t="s">
        <v>184</v>
      </c>
      <c r="G4" s="1827" t="s">
        <v>244</v>
      </c>
      <c r="H4" s="1829" t="s">
        <v>16</v>
      </c>
      <c r="I4" s="1829"/>
      <c r="J4" s="1829"/>
      <c r="K4" s="1829"/>
      <c r="L4" s="1829"/>
      <c r="M4" s="1819"/>
    </row>
    <row r="5" spans="1:15" s="75" customFormat="1" ht="21.75" customHeight="1" thickBot="1">
      <c r="A5" s="1805"/>
      <c r="B5" s="1808"/>
      <c r="C5" s="1822"/>
      <c r="D5" s="1824"/>
      <c r="E5" s="1824"/>
      <c r="F5" s="1934"/>
      <c r="G5" s="1828"/>
      <c r="H5" s="1013" t="s">
        <v>202</v>
      </c>
      <c r="I5" s="1013" t="s">
        <v>552</v>
      </c>
      <c r="J5" s="673" t="s">
        <v>553</v>
      </c>
      <c r="K5" s="673" t="s">
        <v>626</v>
      </c>
      <c r="L5" s="673" t="s">
        <v>273</v>
      </c>
      <c r="M5" s="1820"/>
    </row>
    <row r="6" spans="1:15" s="534" customFormat="1" ht="21.75" customHeight="1" thickTop="1">
      <c r="A6" s="1089" t="s">
        <v>551</v>
      </c>
      <c r="B6" s="529"/>
      <c r="C6" s="530"/>
      <c r="D6" s="531"/>
      <c r="E6" s="531"/>
      <c r="F6" s="680"/>
      <c r="G6" s="1012">
        <f>SUM(G7:G10)</f>
        <v>1</v>
      </c>
      <c r="H6" s="1090">
        <f t="shared" ref="H6:L6" si="0">SUM(H7:H10)</f>
        <v>10000</v>
      </c>
      <c r="I6" s="1090">
        <f t="shared" si="0"/>
        <v>1620</v>
      </c>
      <c r="J6" s="1091">
        <f t="shared" si="0"/>
        <v>4380</v>
      </c>
      <c r="K6" s="1091">
        <f t="shared" si="0"/>
        <v>6000</v>
      </c>
      <c r="L6" s="1091">
        <f t="shared" si="0"/>
        <v>4000</v>
      </c>
      <c r="M6" s="533"/>
      <c r="O6" s="535" t="s">
        <v>245</v>
      </c>
    </row>
    <row r="7" spans="1:15" s="534" customFormat="1" ht="21.75" customHeight="1">
      <c r="A7" s="1085" t="s">
        <v>362</v>
      </c>
      <c r="B7" s="1086" t="s">
        <v>379</v>
      </c>
      <c r="C7" s="1092" t="s">
        <v>391</v>
      </c>
      <c r="D7" s="1114" t="s">
        <v>549</v>
      </c>
      <c r="E7" s="1114" t="s">
        <v>550</v>
      </c>
      <c r="F7" s="1087" t="s">
        <v>382</v>
      </c>
      <c r="G7" s="786">
        <v>1</v>
      </c>
      <c r="H7" s="787">
        <f>G7*10000</f>
        <v>10000</v>
      </c>
      <c r="I7" s="787">
        <f>H7*0.162</f>
        <v>1620</v>
      </c>
      <c r="J7" s="787">
        <f>H7*0.438</f>
        <v>4380</v>
      </c>
      <c r="K7" s="787">
        <f>SUM(I7:J7)</f>
        <v>6000</v>
      </c>
      <c r="L7" s="787">
        <f>H7*0.4</f>
        <v>4000</v>
      </c>
      <c r="M7" s="1088"/>
      <c r="O7" s="535"/>
    </row>
    <row r="8" spans="1:15" s="534" customFormat="1" ht="21.75" customHeight="1">
      <c r="A8" s="1193"/>
      <c r="B8" s="1367"/>
      <c r="C8" s="1368"/>
      <c r="D8" s="1369"/>
      <c r="E8" s="1369"/>
      <c r="F8" s="1370"/>
      <c r="G8" s="1371"/>
      <c r="H8" s="1365">
        <f t="shared" ref="H8:H10" si="1">G8*10000</f>
        <v>0</v>
      </c>
      <c r="I8" s="1365">
        <f t="shared" ref="I8:I10" si="2">H8*0.162</f>
        <v>0</v>
      </c>
      <c r="J8" s="1365">
        <f t="shared" ref="J8:J10" si="3">H8*0.438</f>
        <v>0</v>
      </c>
      <c r="K8" s="1365">
        <f t="shared" ref="K8:K10" si="4">SUM(I8:J8)</f>
        <v>0</v>
      </c>
      <c r="L8" s="1365">
        <f t="shared" ref="L8:L10" si="5">H8*0.4</f>
        <v>0</v>
      </c>
      <c r="M8" s="1372"/>
      <c r="O8" s="535"/>
    </row>
    <row r="9" spans="1:15" s="534" customFormat="1" ht="21.75" customHeight="1">
      <c r="A9" s="1193"/>
      <c r="B9" s="1367"/>
      <c r="C9" s="1368"/>
      <c r="D9" s="1369"/>
      <c r="E9" s="1369"/>
      <c r="F9" s="1373"/>
      <c r="G9" s="1371"/>
      <c r="H9" s="1365">
        <f t="shared" si="1"/>
        <v>0</v>
      </c>
      <c r="I9" s="1365">
        <f t="shared" si="2"/>
        <v>0</v>
      </c>
      <c r="J9" s="1365">
        <f t="shared" si="3"/>
        <v>0</v>
      </c>
      <c r="K9" s="1365">
        <f t="shared" si="4"/>
        <v>0</v>
      </c>
      <c r="L9" s="1365">
        <f t="shared" si="5"/>
        <v>0</v>
      </c>
      <c r="M9" s="1372"/>
      <c r="O9" s="535"/>
    </row>
    <row r="10" spans="1:15" s="539" customFormat="1" ht="21.75" customHeight="1" thickBot="1">
      <c r="A10" s="1359"/>
      <c r="B10" s="1360"/>
      <c r="C10" s="1361"/>
      <c r="D10" s="1362"/>
      <c r="E10" s="1362"/>
      <c r="F10" s="1363"/>
      <c r="G10" s="1362"/>
      <c r="H10" s="1366">
        <f t="shared" si="1"/>
        <v>0</v>
      </c>
      <c r="I10" s="1366">
        <f t="shared" si="2"/>
        <v>0</v>
      </c>
      <c r="J10" s="1366">
        <f t="shared" si="3"/>
        <v>0</v>
      </c>
      <c r="K10" s="1366">
        <f t="shared" si="4"/>
        <v>0</v>
      </c>
      <c r="L10" s="1366">
        <f t="shared" si="5"/>
        <v>0</v>
      </c>
      <c r="M10" s="1364"/>
      <c r="O10" s="539">
        <v>116</v>
      </c>
    </row>
    <row r="11" spans="1:15" ht="21.75" customHeight="1">
      <c r="A11" s="549" t="s">
        <v>272</v>
      </c>
      <c r="B11" s="549"/>
    </row>
    <row r="12" spans="1:15" ht="21.75" customHeight="1">
      <c r="A12" s="549" t="s">
        <v>554</v>
      </c>
      <c r="B12" s="549"/>
      <c r="H12" s="45"/>
      <c r="I12" s="45"/>
      <c r="J12" s="45"/>
      <c r="K12" s="45"/>
      <c r="L12" s="45"/>
    </row>
  </sheetData>
  <mergeCells count="12">
    <mergeCell ref="A1:M1"/>
    <mergeCell ref="M3:M5"/>
    <mergeCell ref="G4:G5"/>
    <mergeCell ref="H4:L4"/>
    <mergeCell ref="G3:L3"/>
    <mergeCell ref="A3:A5"/>
    <mergeCell ref="D4:D5"/>
    <mergeCell ref="E4:E5"/>
    <mergeCell ref="C4:C5"/>
    <mergeCell ref="B3:B5"/>
    <mergeCell ref="C3:F3"/>
    <mergeCell ref="F4:F5"/>
  </mergeCells>
  <phoneticPr fontId="1" type="noConversion"/>
  <printOptions horizontalCentered="1"/>
  <pageMargins left="0.56000000000000005" right="0.18" top="0.39370078740157483" bottom="0.39370078740157483" header="0.31496062992125984" footer="0.31496062992125984"/>
  <pageSetup paperSize="9" scale="74" orientation="landscape" r:id="rId1"/>
  <colBreaks count="1" manualBreakCount="1">
    <brk id="13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zoomScaleSheetLayoutView="90" workbookViewId="0">
      <selection sqref="A1:S6"/>
    </sheetView>
  </sheetViews>
  <sheetFormatPr defaultRowHeight="16.5"/>
  <cols>
    <col min="1" max="1" width="8.625" style="45" customWidth="1"/>
    <col min="2" max="2" width="6.625" style="45" customWidth="1"/>
    <col min="3" max="3" width="18.375" style="45" customWidth="1"/>
    <col min="4" max="4" width="10.875" style="45" customWidth="1"/>
    <col min="5" max="5" width="10.25" style="45" customWidth="1"/>
    <col min="6" max="6" width="15.625" style="45" customWidth="1"/>
    <col min="7" max="7" width="8" style="45" customWidth="1"/>
    <col min="8" max="8" width="10.625" style="48" customWidth="1"/>
    <col min="9" max="10" width="10.625" style="48" hidden="1" customWidth="1"/>
    <col min="11" max="12" width="10.625" style="48" customWidth="1"/>
    <col min="13" max="13" width="5.75" style="45" customWidth="1"/>
    <col min="14" max="14" width="9" style="45"/>
    <col min="15" max="15" width="12" style="45" hidden="1" customWidth="1"/>
    <col min="16" max="16384" width="9" style="45"/>
  </cols>
  <sheetData>
    <row r="1" spans="1:15" ht="43.5" customHeight="1">
      <c r="A1" s="1666" t="s">
        <v>662</v>
      </c>
      <c r="B1" s="1666"/>
      <c r="C1" s="1666"/>
      <c r="D1" s="1666"/>
      <c r="E1" s="1666"/>
      <c r="F1" s="1666"/>
      <c r="G1" s="1666"/>
      <c r="H1" s="1666"/>
      <c r="I1" s="1666"/>
      <c r="J1" s="1666"/>
      <c r="K1" s="1666"/>
      <c r="L1" s="1666"/>
      <c r="M1" s="1666"/>
    </row>
    <row r="2" spans="1:15" ht="14.25" customHeight="1" thickBot="1">
      <c r="A2" s="403"/>
    </row>
    <row r="3" spans="1:15" s="75" customFormat="1" ht="21.75" customHeight="1">
      <c r="A3" s="1803" t="s">
        <v>22</v>
      </c>
      <c r="B3" s="1806" t="s">
        <v>23</v>
      </c>
      <c r="C3" s="1931" t="s">
        <v>53</v>
      </c>
      <c r="D3" s="1932"/>
      <c r="E3" s="1932"/>
      <c r="F3" s="1932"/>
      <c r="G3" s="1817" t="s">
        <v>284</v>
      </c>
      <c r="H3" s="1817"/>
      <c r="I3" s="1817"/>
      <c r="J3" s="1817"/>
      <c r="K3" s="1817"/>
      <c r="L3" s="1817"/>
      <c r="M3" s="1818" t="s">
        <v>85</v>
      </c>
    </row>
    <row r="4" spans="1:15" s="75" customFormat="1" ht="21.75" customHeight="1">
      <c r="A4" s="1804"/>
      <c r="B4" s="1807"/>
      <c r="C4" s="1821" t="s">
        <v>30</v>
      </c>
      <c r="D4" s="1823" t="s">
        <v>161</v>
      </c>
      <c r="E4" s="1823" t="s">
        <v>33</v>
      </c>
      <c r="F4" s="1933" t="s">
        <v>184</v>
      </c>
      <c r="G4" s="1827" t="s">
        <v>244</v>
      </c>
      <c r="H4" s="1829" t="s">
        <v>16</v>
      </c>
      <c r="I4" s="1829"/>
      <c r="J4" s="1829"/>
      <c r="K4" s="1829"/>
      <c r="L4" s="1829"/>
      <c r="M4" s="1819"/>
    </row>
    <row r="5" spans="1:15" s="75" customFormat="1" ht="21.75" customHeight="1" thickBot="1">
      <c r="A5" s="1805"/>
      <c r="B5" s="1808"/>
      <c r="C5" s="1822"/>
      <c r="D5" s="1824"/>
      <c r="E5" s="1824"/>
      <c r="F5" s="1934"/>
      <c r="G5" s="1828"/>
      <c r="H5" s="673" t="s">
        <v>202</v>
      </c>
      <c r="I5" s="673" t="s">
        <v>556</v>
      </c>
      <c r="J5" s="673" t="s">
        <v>557</v>
      </c>
      <c r="K5" s="673" t="s">
        <v>626</v>
      </c>
      <c r="L5" s="673" t="s">
        <v>273</v>
      </c>
      <c r="M5" s="1820"/>
    </row>
    <row r="6" spans="1:15" s="534" customFormat="1" ht="21.75" customHeight="1" thickTop="1">
      <c r="A6" s="1089" t="s">
        <v>551</v>
      </c>
      <c r="B6" s="529"/>
      <c r="C6" s="530"/>
      <c r="D6" s="531"/>
      <c r="E6" s="531"/>
      <c r="F6" s="1093"/>
      <c r="G6" s="1012">
        <f>SUM(G7:G10)</f>
        <v>1</v>
      </c>
      <c r="H6" s="1015">
        <f>SUM(H7:H10)</f>
        <v>8000</v>
      </c>
      <c r="I6" s="1015">
        <f t="shared" ref="I6:L6" si="0">SUM(I7:I10)</f>
        <v>800</v>
      </c>
      <c r="J6" s="1015">
        <f t="shared" si="0"/>
        <v>4000</v>
      </c>
      <c r="K6" s="1015">
        <f t="shared" si="0"/>
        <v>4800</v>
      </c>
      <c r="L6" s="1015">
        <f t="shared" si="0"/>
        <v>3200</v>
      </c>
      <c r="M6" s="533"/>
      <c r="O6" s="535" t="s">
        <v>245</v>
      </c>
    </row>
    <row r="7" spans="1:15" s="534" customFormat="1" ht="21.75" customHeight="1">
      <c r="A7" s="1085" t="s">
        <v>423</v>
      </c>
      <c r="B7" s="1086" t="s">
        <v>558</v>
      </c>
      <c r="C7" s="1092" t="s">
        <v>499</v>
      </c>
      <c r="D7" s="1114" t="s">
        <v>559</v>
      </c>
      <c r="E7" s="1094" t="s">
        <v>560</v>
      </c>
      <c r="F7" s="1083" t="s">
        <v>365</v>
      </c>
      <c r="G7" s="786">
        <v>1</v>
      </c>
      <c r="H7" s="787">
        <f>G7*8000</f>
        <v>8000</v>
      </c>
      <c r="I7" s="787">
        <f>H7*0.1</f>
        <v>800</v>
      </c>
      <c r="J7" s="787">
        <f>H7*0.5</f>
        <v>4000</v>
      </c>
      <c r="K7" s="787">
        <f>SUM(I7:J7)</f>
        <v>4800</v>
      </c>
      <c r="L7" s="787">
        <f>H7*0.4</f>
        <v>3200</v>
      </c>
      <c r="M7" s="1088"/>
      <c r="O7" s="535"/>
    </row>
    <row r="8" spans="1:15" s="534" customFormat="1" ht="21.75" customHeight="1">
      <c r="A8" s="1193"/>
      <c r="B8" s="1367"/>
      <c r="C8" s="1368"/>
      <c r="D8" s="1369"/>
      <c r="E8" s="1374"/>
      <c r="F8" s="1370"/>
      <c r="G8" s="1371"/>
      <c r="H8" s="1365">
        <f t="shared" ref="H8:H10" si="1">G8*8000</f>
        <v>0</v>
      </c>
      <c r="I8" s="1365">
        <f t="shared" ref="I8:I10" si="2">H8*0.1</f>
        <v>0</v>
      </c>
      <c r="J8" s="1365">
        <f t="shared" ref="J8:J10" si="3">H8*0.5</f>
        <v>0</v>
      </c>
      <c r="K8" s="1365">
        <f t="shared" ref="K8:K10" si="4">SUM(I8:J8)</f>
        <v>0</v>
      </c>
      <c r="L8" s="1365">
        <f t="shared" ref="L8:L10" si="5">H8*0.4</f>
        <v>0</v>
      </c>
      <c r="M8" s="1372"/>
      <c r="O8" s="535"/>
    </row>
    <row r="9" spans="1:15" s="534" customFormat="1" ht="21.75" customHeight="1">
      <c r="A9" s="1193"/>
      <c r="B9" s="1367"/>
      <c r="C9" s="1368"/>
      <c r="D9" s="1369"/>
      <c r="E9" s="1369"/>
      <c r="F9" s="1373"/>
      <c r="G9" s="1371"/>
      <c r="H9" s="1365">
        <f t="shared" si="1"/>
        <v>0</v>
      </c>
      <c r="I9" s="1365">
        <f t="shared" si="2"/>
        <v>0</v>
      </c>
      <c r="J9" s="1365">
        <f t="shared" si="3"/>
        <v>0</v>
      </c>
      <c r="K9" s="1365">
        <f t="shared" si="4"/>
        <v>0</v>
      </c>
      <c r="L9" s="1365">
        <f t="shared" si="5"/>
        <v>0</v>
      </c>
      <c r="M9" s="1372"/>
      <c r="O9" s="535"/>
    </row>
    <row r="10" spans="1:15" s="539" customFormat="1" ht="21.75" customHeight="1" thickBot="1">
      <c r="A10" s="1359"/>
      <c r="B10" s="1360"/>
      <c r="C10" s="1361"/>
      <c r="D10" s="1362"/>
      <c r="E10" s="1362"/>
      <c r="F10" s="1363"/>
      <c r="G10" s="1362"/>
      <c r="H10" s="1366">
        <f t="shared" si="1"/>
        <v>0</v>
      </c>
      <c r="I10" s="1366">
        <f t="shared" si="2"/>
        <v>0</v>
      </c>
      <c r="J10" s="1366">
        <f t="shared" si="3"/>
        <v>0</v>
      </c>
      <c r="K10" s="1366">
        <f t="shared" si="4"/>
        <v>0</v>
      </c>
      <c r="L10" s="1366">
        <f t="shared" si="5"/>
        <v>0</v>
      </c>
      <c r="M10" s="1364"/>
      <c r="O10" s="539">
        <v>116</v>
      </c>
    </row>
    <row r="11" spans="1:15" ht="21.75" customHeight="1">
      <c r="A11" s="549" t="s">
        <v>555</v>
      </c>
      <c r="B11" s="549"/>
    </row>
    <row r="12" spans="1:15" ht="21.75" customHeight="1">
      <c r="A12" s="549" t="s">
        <v>561</v>
      </c>
      <c r="B12" s="549"/>
      <c r="H12" s="45"/>
      <c r="I12" s="45"/>
      <c r="J12" s="45"/>
      <c r="K12" s="45"/>
      <c r="L12" s="45"/>
    </row>
  </sheetData>
  <mergeCells count="12">
    <mergeCell ref="H4:L4"/>
    <mergeCell ref="A1:M1"/>
    <mergeCell ref="A3:A5"/>
    <mergeCell ref="B3:B5"/>
    <mergeCell ref="C3:F3"/>
    <mergeCell ref="G3:L3"/>
    <mergeCell ref="M3:M5"/>
    <mergeCell ref="C4:C5"/>
    <mergeCell ref="D4:D5"/>
    <mergeCell ref="E4:E5"/>
    <mergeCell ref="F4:F5"/>
    <mergeCell ref="G4:G5"/>
  </mergeCells>
  <phoneticPr fontId="1" type="noConversion"/>
  <printOptions horizontalCentered="1"/>
  <pageMargins left="0.56000000000000005" right="0.18" top="0.39370078740157483" bottom="0.39370078740157483" header="0.31496062992125984" footer="0.31496062992125984"/>
  <pageSetup paperSize="9" scale="74" orientation="landscape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S6"/>
    </sheetView>
  </sheetViews>
  <sheetFormatPr defaultRowHeight="16.5"/>
  <cols>
    <col min="1" max="1" width="1.75" style="45" customWidth="1"/>
    <col min="2" max="2" width="5.75" style="45" bestFit="1" customWidth="1"/>
    <col min="3" max="3" width="7.75" style="46" bestFit="1" customWidth="1"/>
    <col min="4" max="4" width="34.125" style="47" bestFit="1" customWidth="1"/>
    <col min="5" max="5" width="7.125" style="46" bestFit="1" customWidth="1"/>
    <col min="6" max="6" width="7.125" style="1113" customWidth="1"/>
    <col min="7" max="7" width="14.375" style="46" bestFit="1" customWidth="1"/>
    <col min="8" max="9" width="9" style="45"/>
    <col min="10" max="10" width="9.625" style="45" bestFit="1" customWidth="1"/>
    <col min="11" max="13" width="13.875" style="45" bestFit="1" customWidth="1"/>
    <col min="14" max="254" width="9" style="45"/>
    <col min="255" max="255" width="1.75" style="45" customWidth="1"/>
    <col min="256" max="256" width="5.75" style="45" bestFit="1" customWidth="1"/>
    <col min="257" max="257" width="7.75" style="45" bestFit="1" customWidth="1"/>
    <col min="258" max="258" width="12.5" style="45" bestFit="1" customWidth="1"/>
    <col min="259" max="259" width="16.625" style="45" customWidth="1"/>
    <col min="260" max="260" width="9" style="45"/>
    <col min="261" max="261" width="14.375" style="45" bestFit="1" customWidth="1"/>
    <col min="262" max="264" width="9" style="45"/>
    <col min="265" max="265" width="5.75" style="45" customWidth="1"/>
    <col min="266" max="266" width="9" style="45"/>
    <col min="267" max="269" width="15.875" style="45" bestFit="1" customWidth="1"/>
    <col min="270" max="510" width="9" style="45"/>
    <col min="511" max="511" width="1.75" style="45" customWidth="1"/>
    <col min="512" max="512" width="5.75" style="45" bestFit="1" customWidth="1"/>
    <col min="513" max="513" width="7.75" style="45" bestFit="1" customWidth="1"/>
    <col min="514" max="514" width="12.5" style="45" bestFit="1" customWidth="1"/>
    <col min="515" max="515" width="16.625" style="45" customWidth="1"/>
    <col min="516" max="516" width="9" style="45"/>
    <col min="517" max="517" width="14.375" style="45" bestFit="1" customWidth="1"/>
    <col min="518" max="520" width="9" style="45"/>
    <col min="521" max="521" width="5.75" style="45" customWidth="1"/>
    <col min="522" max="522" width="9" style="45"/>
    <col min="523" max="525" width="15.875" style="45" bestFit="1" customWidth="1"/>
    <col min="526" max="766" width="9" style="45"/>
    <col min="767" max="767" width="1.75" style="45" customWidth="1"/>
    <col min="768" max="768" width="5.75" style="45" bestFit="1" customWidth="1"/>
    <col min="769" max="769" width="7.75" style="45" bestFit="1" customWidth="1"/>
    <col min="770" max="770" width="12.5" style="45" bestFit="1" customWidth="1"/>
    <col min="771" max="771" width="16.625" style="45" customWidth="1"/>
    <col min="772" max="772" width="9" style="45"/>
    <col min="773" max="773" width="14.375" style="45" bestFit="1" customWidth="1"/>
    <col min="774" max="776" width="9" style="45"/>
    <col min="777" max="777" width="5.75" style="45" customWidth="1"/>
    <col min="778" max="778" width="9" style="45"/>
    <col min="779" max="781" width="15.875" style="45" bestFit="1" customWidth="1"/>
    <col min="782" max="1022" width="9" style="45"/>
    <col min="1023" max="1023" width="1.75" style="45" customWidth="1"/>
    <col min="1024" max="1024" width="5.75" style="45" bestFit="1" customWidth="1"/>
    <col min="1025" max="1025" width="7.75" style="45" bestFit="1" customWidth="1"/>
    <col min="1026" max="1026" width="12.5" style="45" bestFit="1" customWidth="1"/>
    <col min="1027" max="1027" width="16.625" style="45" customWidth="1"/>
    <col min="1028" max="1028" width="9" style="45"/>
    <col min="1029" max="1029" width="14.375" style="45" bestFit="1" customWidth="1"/>
    <col min="1030" max="1032" width="9" style="45"/>
    <col min="1033" max="1033" width="5.75" style="45" customWidth="1"/>
    <col min="1034" max="1034" width="9" style="45"/>
    <col min="1035" max="1037" width="15.875" style="45" bestFit="1" customWidth="1"/>
    <col min="1038" max="1278" width="9" style="45"/>
    <col min="1279" max="1279" width="1.75" style="45" customWidth="1"/>
    <col min="1280" max="1280" width="5.75" style="45" bestFit="1" customWidth="1"/>
    <col min="1281" max="1281" width="7.75" style="45" bestFit="1" customWidth="1"/>
    <col min="1282" max="1282" width="12.5" style="45" bestFit="1" customWidth="1"/>
    <col min="1283" max="1283" width="16.625" style="45" customWidth="1"/>
    <col min="1284" max="1284" width="9" style="45"/>
    <col min="1285" max="1285" width="14.375" style="45" bestFit="1" customWidth="1"/>
    <col min="1286" max="1288" width="9" style="45"/>
    <col min="1289" max="1289" width="5.75" style="45" customWidth="1"/>
    <col min="1290" max="1290" width="9" style="45"/>
    <col min="1291" max="1293" width="15.875" style="45" bestFit="1" customWidth="1"/>
    <col min="1294" max="1534" width="9" style="45"/>
    <col min="1535" max="1535" width="1.75" style="45" customWidth="1"/>
    <col min="1536" max="1536" width="5.75" style="45" bestFit="1" customWidth="1"/>
    <col min="1537" max="1537" width="7.75" style="45" bestFit="1" customWidth="1"/>
    <col min="1538" max="1538" width="12.5" style="45" bestFit="1" customWidth="1"/>
    <col min="1539" max="1539" width="16.625" style="45" customWidth="1"/>
    <col min="1540" max="1540" width="9" style="45"/>
    <col min="1541" max="1541" width="14.375" style="45" bestFit="1" customWidth="1"/>
    <col min="1542" max="1544" width="9" style="45"/>
    <col min="1545" max="1545" width="5.75" style="45" customWidth="1"/>
    <col min="1546" max="1546" width="9" style="45"/>
    <col min="1547" max="1549" width="15.875" style="45" bestFit="1" customWidth="1"/>
    <col min="1550" max="1790" width="9" style="45"/>
    <col min="1791" max="1791" width="1.75" style="45" customWidth="1"/>
    <col min="1792" max="1792" width="5.75" style="45" bestFit="1" customWidth="1"/>
    <col min="1793" max="1793" width="7.75" style="45" bestFit="1" customWidth="1"/>
    <col min="1794" max="1794" width="12.5" style="45" bestFit="1" customWidth="1"/>
    <col min="1795" max="1795" width="16.625" style="45" customWidth="1"/>
    <col min="1796" max="1796" width="9" style="45"/>
    <col min="1797" max="1797" width="14.375" style="45" bestFit="1" customWidth="1"/>
    <col min="1798" max="1800" width="9" style="45"/>
    <col min="1801" max="1801" width="5.75" style="45" customWidth="1"/>
    <col min="1802" max="1802" width="9" style="45"/>
    <col min="1803" max="1805" width="15.875" style="45" bestFit="1" customWidth="1"/>
    <col min="1806" max="2046" width="9" style="45"/>
    <col min="2047" max="2047" width="1.75" style="45" customWidth="1"/>
    <col min="2048" max="2048" width="5.75" style="45" bestFit="1" customWidth="1"/>
    <col min="2049" max="2049" width="7.75" style="45" bestFit="1" customWidth="1"/>
    <col min="2050" max="2050" width="12.5" style="45" bestFit="1" customWidth="1"/>
    <col min="2051" max="2051" width="16.625" style="45" customWidth="1"/>
    <col min="2052" max="2052" width="9" style="45"/>
    <col min="2053" max="2053" width="14.375" style="45" bestFit="1" customWidth="1"/>
    <col min="2054" max="2056" width="9" style="45"/>
    <col min="2057" max="2057" width="5.75" style="45" customWidth="1"/>
    <col min="2058" max="2058" width="9" style="45"/>
    <col min="2059" max="2061" width="15.875" style="45" bestFit="1" customWidth="1"/>
    <col min="2062" max="2302" width="9" style="45"/>
    <col min="2303" max="2303" width="1.75" style="45" customWidth="1"/>
    <col min="2304" max="2304" width="5.75" style="45" bestFit="1" customWidth="1"/>
    <col min="2305" max="2305" width="7.75" style="45" bestFit="1" customWidth="1"/>
    <col min="2306" max="2306" width="12.5" style="45" bestFit="1" customWidth="1"/>
    <col min="2307" max="2307" width="16.625" style="45" customWidth="1"/>
    <col min="2308" max="2308" width="9" style="45"/>
    <col min="2309" max="2309" width="14.375" style="45" bestFit="1" customWidth="1"/>
    <col min="2310" max="2312" width="9" style="45"/>
    <col min="2313" max="2313" width="5.75" style="45" customWidth="1"/>
    <col min="2314" max="2314" width="9" style="45"/>
    <col min="2315" max="2317" width="15.875" style="45" bestFit="1" customWidth="1"/>
    <col min="2318" max="2558" width="9" style="45"/>
    <col min="2559" max="2559" width="1.75" style="45" customWidth="1"/>
    <col min="2560" max="2560" width="5.75" style="45" bestFit="1" customWidth="1"/>
    <col min="2561" max="2561" width="7.75" style="45" bestFit="1" customWidth="1"/>
    <col min="2562" max="2562" width="12.5" style="45" bestFit="1" customWidth="1"/>
    <col min="2563" max="2563" width="16.625" style="45" customWidth="1"/>
    <col min="2564" max="2564" width="9" style="45"/>
    <col min="2565" max="2565" width="14.375" style="45" bestFit="1" customWidth="1"/>
    <col min="2566" max="2568" width="9" style="45"/>
    <col min="2569" max="2569" width="5.75" style="45" customWidth="1"/>
    <col min="2570" max="2570" width="9" style="45"/>
    <col min="2571" max="2573" width="15.875" style="45" bestFit="1" customWidth="1"/>
    <col min="2574" max="2814" width="9" style="45"/>
    <col min="2815" max="2815" width="1.75" style="45" customWidth="1"/>
    <col min="2816" max="2816" width="5.75" style="45" bestFit="1" customWidth="1"/>
    <col min="2817" max="2817" width="7.75" style="45" bestFit="1" customWidth="1"/>
    <col min="2818" max="2818" width="12.5" style="45" bestFit="1" customWidth="1"/>
    <col min="2819" max="2819" width="16.625" style="45" customWidth="1"/>
    <col min="2820" max="2820" width="9" style="45"/>
    <col min="2821" max="2821" width="14.375" style="45" bestFit="1" customWidth="1"/>
    <col min="2822" max="2824" width="9" style="45"/>
    <col min="2825" max="2825" width="5.75" style="45" customWidth="1"/>
    <col min="2826" max="2826" width="9" style="45"/>
    <col min="2827" max="2829" width="15.875" style="45" bestFit="1" customWidth="1"/>
    <col min="2830" max="3070" width="9" style="45"/>
    <col min="3071" max="3071" width="1.75" style="45" customWidth="1"/>
    <col min="3072" max="3072" width="5.75" style="45" bestFit="1" customWidth="1"/>
    <col min="3073" max="3073" width="7.75" style="45" bestFit="1" customWidth="1"/>
    <col min="3074" max="3074" width="12.5" style="45" bestFit="1" customWidth="1"/>
    <col min="3075" max="3075" width="16.625" style="45" customWidth="1"/>
    <col min="3076" max="3076" width="9" style="45"/>
    <col min="3077" max="3077" width="14.375" style="45" bestFit="1" customWidth="1"/>
    <col min="3078" max="3080" width="9" style="45"/>
    <col min="3081" max="3081" width="5.75" style="45" customWidth="1"/>
    <col min="3082" max="3082" width="9" style="45"/>
    <col min="3083" max="3085" width="15.875" style="45" bestFit="1" customWidth="1"/>
    <col min="3086" max="3326" width="9" style="45"/>
    <col min="3327" max="3327" width="1.75" style="45" customWidth="1"/>
    <col min="3328" max="3328" width="5.75" style="45" bestFit="1" customWidth="1"/>
    <col min="3329" max="3329" width="7.75" style="45" bestFit="1" customWidth="1"/>
    <col min="3330" max="3330" width="12.5" style="45" bestFit="1" customWidth="1"/>
    <col min="3331" max="3331" width="16.625" style="45" customWidth="1"/>
    <col min="3332" max="3332" width="9" style="45"/>
    <col min="3333" max="3333" width="14.375" style="45" bestFit="1" customWidth="1"/>
    <col min="3334" max="3336" width="9" style="45"/>
    <col min="3337" max="3337" width="5.75" style="45" customWidth="1"/>
    <col min="3338" max="3338" width="9" style="45"/>
    <col min="3339" max="3341" width="15.875" style="45" bestFit="1" customWidth="1"/>
    <col min="3342" max="3582" width="9" style="45"/>
    <col min="3583" max="3583" width="1.75" style="45" customWidth="1"/>
    <col min="3584" max="3584" width="5.75" style="45" bestFit="1" customWidth="1"/>
    <col min="3585" max="3585" width="7.75" style="45" bestFit="1" customWidth="1"/>
    <col min="3586" max="3586" width="12.5" style="45" bestFit="1" customWidth="1"/>
    <col min="3587" max="3587" width="16.625" style="45" customWidth="1"/>
    <col min="3588" max="3588" width="9" style="45"/>
    <col min="3589" max="3589" width="14.375" style="45" bestFit="1" customWidth="1"/>
    <col min="3590" max="3592" width="9" style="45"/>
    <col min="3593" max="3593" width="5.75" style="45" customWidth="1"/>
    <col min="3594" max="3594" width="9" style="45"/>
    <col min="3595" max="3597" width="15.875" style="45" bestFit="1" customWidth="1"/>
    <col min="3598" max="3838" width="9" style="45"/>
    <col min="3839" max="3839" width="1.75" style="45" customWidth="1"/>
    <col min="3840" max="3840" width="5.75" style="45" bestFit="1" customWidth="1"/>
    <col min="3841" max="3841" width="7.75" style="45" bestFit="1" customWidth="1"/>
    <col min="3842" max="3842" width="12.5" style="45" bestFit="1" customWidth="1"/>
    <col min="3843" max="3843" width="16.625" style="45" customWidth="1"/>
    <col min="3844" max="3844" width="9" style="45"/>
    <col min="3845" max="3845" width="14.375" style="45" bestFit="1" customWidth="1"/>
    <col min="3846" max="3848" width="9" style="45"/>
    <col min="3849" max="3849" width="5.75" style="45" customWidth="1"/>
    <col min="3850" max="3850" width="9" style="45"/>
    <col min="3851" max="3853" width="15.875" style="45" bestFit="1" customWidth="1"/>
    <col min="3854" max="4094" width="9" style="45"/>
    <col min="4095" max="4095" width="1.75" style="45" customWidth="1"/>
    <col min="4096" max="4096" width="5.75" style="45" bestFit="1" customWidth="1"/>
    <col min="4097" max="4097" width="7.75" style="45" bestFit="1" customWidth="1"/>
    <col min="4098" max="4098" width="12.5" style="45" bestFit="1" customWidth="1"/>
    <col min="4099" max="4099" width="16.625" style="45" customWidth="1"/>
    <col min="4100" max="4100" width="9" style="45"/>
    <col min="4101" max="4101" width="14.375" style="45" bestFit="1" customWidth="1"/>
    <col min="4102" max="4104" width="9" style="45"/>
    <col min="4105" max="4105" width="5.75" style="45" customWidth="1"/>
    <col min="4106" max="4106" width="9" style="45"/>
    <col min="4107" max="4109" width="15.875" style="45" bestFit="1" customWidth="1"/>
    <col min="4110" max="4350" width="9" style="45"/>
    <col min="4351" max="4351" width="1.75" style="45" customWidth="1"/>
    <col min="4352" max="4352" width="5.75" style="45" bestFit="1" customWidth="1"/>
    <col min="4353" max="4353" width="7.75" style="45" bestFit="1" customWidth="1"/>
    <col min="4354" max="4354" width="12.5" style="45" bestFit="1" customWidth="1"/>
    <col min="4355" max="4355" width="16.625" style="45" customWidth="1"/>
    <col min="4356" max="4356" width="9" style="45"/>
    <col min="4357" max="4357" width="14.375" style="45" bestFit="1" customWidth="1"/>
    <col min="4358" max="4360" width="9" style="45"/>
    <col min="4361" max="4361" width="5.75" style="45" customWidth="1"/>
    <col min="4362" max="4362" width="9" style="45"/>
    <col min="4363" max="4365" width="15.875" style="45" bestFit="1" customWidth="1"/>
    <col min="4366" max="4606" width="9" style="45"/>
    <col min="4607" max="4607" width="1.75" style="45" customWidth="1"/>
    <col min="4608" max="4608" width="5.75" style="45" bestFit="1" customWidth="1"/>
    <col min="4609" max="4609" width="7.75" style="45" bestFit="1" customWidth="1"/>
    <col min="4610" max="4610" width="12.5" style="45" bestFit="1" customWidth="1"/>
    <col min="4611" max="4611" width="16.625" style="45" customWidth="1"/>
    <col min="4612" max="4612" width="9" style="45"/>
    <col min="4613" max="4613" width="14.375" style="45" bestFit="1" customWidth="1"/>
    <col min="4614" max="4616" width="9" style="45"/>
    <col min="4617" max="4617" width="5.75" style="45" customWidth="1"/>
    <col min="4618" max="4618" width="9" style="45"/>
    <col min="4619" max="4621" width="15.875" style="45" bestFit="1" customWidth="1"/>
    <col min="4622" max="4862" width="9" style="45"/>
    <col min="4863" max="4863" width="1.75" style="45" customWidth="1"/>
    <col min="4864" max="4864" width="5.75" style="45" bestFit="1" customWidth="1"/>
    <col min="4865" max="4865" width="7.75" style="45" bestFit="1" customWidth="1"/>
    <col min="4866" max="4866" width="12.5" style="45" bestFit="1" customWidth="1"/>
    <col min="4867" max="4867" width="16.625" style="45" customWidth="1"/>
    <col min="4868" max="4868" width="9" style="45"/>
    <col min="4869" max="4869" width="14.375" style="45" bestFit="1" customWidth="1"/>
    <col min="4870" max="4872" width="9" style="45"/>
    <col min="4873" max="4873" width="5.75" style="45" customWidth="1"/>
    <col min="4874" max="4874" width="9" style="45"/>
    <col min="4875" max="4877" width="15.875" style="45" bestFit="1" customWidth="1"/>
    <col min="4878" max="5118" width="9" style="45"/>
    <col min="5119" max="5119" width="1.75" style="45" customWidth="1"/>
    <col min="5120" max="5120" width="5.75" style="45" bestFit="1" customWidth="1"/>
    <col min="5121" max="5121" width="7.75" style="45" bestFit="1" customWidth="1"/>
    <col min="5122" max="5122" width="12.5" style="45" bestFit="1" customWidth="1"/>
    <col min="5123" max="5123" width="16.625" style="45" customWidth="1"/>
    <col min="5124" max="5124" width="9" style="45"/>
    <col min="5125" max="5125" width="14.375" style="45" bestFit="1" customWidth="1"/>
    <col min="5126" max="5128" width="9" style="45"/>
    <col min="5129" max="5129" width="5.75" style="45" customWidth="1"/>
    <col min="5130" max="5130" width="9" style="45"/>
    <col min="5131" max="5133" width="15.875" style="45" bestFit="1" customWidth="1"/>
    <col min="5134" max="5374" width="9" style="45"/>
    <col min="5375" max="5375" width="1.75" style="45" customWidth="1"/>
    <col min="5376" max="5376" width="5.75" style="45" bestFit="1" customWidth="1"/>
    <col min="5377" max="5377" width="7.75" style="45" bestFit="1" customWidth="1"/>
    <col min="5378" max="5378" width="12.5" style="45" bestFit="1" customWidth="1"/>
    <col min="5379" max="5379" width="16.625" style="45" customWidth="1"/>
    <col min="5380" max="5380" width="9" style="45"/>
    <col min="5381" max="5381" width="14.375" style="45" bestFit="1" customWidth="1"/>
    <col min="5382" max="5384" width="9" style="45"/>
    <col min="5385" max="5385" width="5.75" style="45" customWidth="1"/>
    <col min="5386" max="5386" width="9" style="45"/>
    <col min="5387" max="5389" width="15.875" style="45" bestFit="1" customWidth="1"/>
    <col min="5390" max="5630" width="9" style="45"/>
    <col min="5631" max="5631" width="1.75" style="45" customWidth="1"/>
    <col min="5632" max="5632" width="5.75" style="45" bestFit="1" customWidth="1"/>
    <col min="5633" max="5633" width="7.75" style="45" bestFit="1" customWidth="1"/>
    <col min="5634" max="5634" width="12.5" style="45" bestFit="1" customWidth="1"/>
    <col min="5635" max="5635" width="16.625" style="45" customWidth="1"/>
    <col min="5636" max="5636" width="9" style="45"/>
    <col min="5637" max="5637" width="14.375" style="45" bestFit="1" customWidth="1"/>
    <col min="5638" max="5640" width="9" style="45"/>
    <col min="5641" max="5641" width="5.75" style="45" customWidth="1"/>
    <col min="5642" max="5642" width="9" style="45"/>
    <col min="5643" max="5645" width="15.875" style="45" bestFit="1" customWidth="1"/>
    <col min="5646" max="5886" width="9" style="45"/>
    <col min="5887" max="5887" width="1.75" style="45" customWidth="1"/>
    <col min="5888" max="5888" width="5.75" style="45" bestFit="1" customWidth="1"/>
    <col min="5889" max="5889" width="7.75" style="45" bestFit="1" customWidth="1"/>
    <col min="5890" max="5890" width="12.5" style="45" bestFit="1" customWidth="1"/>
    <col min="5891" max="5891" width="16.625" style="45" customWidth="1"/>
    <col min="5892" max="5892" width="9" style="45"/>
    <col min="5893" max="5893" width="14.375" style="45" bestFit="1" customWidth="1"/>
    <col min="5894" max="5896" width="9" style="45"/>
    <col min="5897" max="5897" width="5.75" style="45" customWidth="1"/>
    <col min="5898" max="5898" width="9" style="45"/>
    <col min="5899" max="5901" width="15.875" style="45" bestFit="1" customWidth="1"/>
    <col min="5902" max="6142" width="9" style="45"/>
    <col min="6143" max="6143" width="1.75" style="45" customWidth="1"/>
    <col min="6144" max="6144" width="5.75" style="45" bestFit="1" customWidth="1"/>
    <col min="6145" max="6145" width="7.75" style="45" bestFit="1" customWidth="1"/>
    <col min="6146" max="6146" width="12.5" style="45" bestFit="1" customWidth="1"/>
    <col min="6147" max="6147" width="16.625" style="45" customWidth="1"/>
    <col min="6148" max="6148" width="9" style="45"/>
    <col min="6149" max="6149" width="14.375" style="45" bestFit="1" customWidth="1"/>
    <col min="6150" max="6152" width="9" style="45"/>
    <col min="6153" max="6153" width="5.75" style="45" customWidth="1"/>
    <col min="6154" max="6154" width="9" style="45"/>
    <col min="6155" max="6157" width="15.875" style="45" bestFit="1" customWidth="1"/>
    <col min="6158" max="6398" width="9" style="45"/>
    <col min="6399" max="6399" width="1.75" style="45" customWidth="1"/>
    <col min="6400" max="6400" width="5.75" style="45" bestFit="1" customWidth="1"/>
    <col min="6401" max="6401" width="7.75" style="45" bestFit="1" customWidth="1"/>
    <col min="6402" max="6402" width="12.5" style="45" bestFit="1" customWidth="1"/>
    <col min="6403" max="6403" width="16.625" style="45" customWidth="1"/>
    <col min="6404" max="6404" width="9" style="45"/>
    <col min="6405" max="6405" width="14.375" style="45" bestFit="1" customWidth="1"/>
    <col min="6406" max="6408" width="9" style="45"/>
    <col min="6409" max="6409" width="5.75" style="45" customWidth="1"/>
    <col min="6410" max="6410" width="9" style="45"/>
    <col min="6411" max="6413" width="15.875" style="45" bestFit="1" customWidth="1"/>
    <col min="6414" max="6654" width="9" style="45"/>
    <col min="6655" max="6655" width="1.75" style="45" customWidth="1"/>
    <col min="6656" max="6656" width="5.75" style="45" bestFit="1" customWidth="1"/>
    <col min="6657" max="6657" width="7.75" style="45" bestFit="1" customWidth="1"/>
    <col min="6658" max="6658" width="12.5" style="45" bestFit="1" customWidth="1"/>
    <col min="6659" max="6659" width="16.625" style="45" customWidth="1"/>
    <col min="6660" max="6660" width="9" style="45"/>
    <col min="6661" max="6661" width="14.375" style="45" bestFit="1" customWidth="1"/>
    <col min="6662" max="6664" width="9" style="45"/>
    <col min="6665" max="6665" width="5.75" style="45" customWidth="1"/>
    <col min="6666" max="6666" width="9" style="45"/>
    <col min="6667" max="6669" width="15.875" style="45" bestFit="1" customWidth="1"/>
    <col min="6670" max="6910" width="9" style="45"/>
    <col min="6911" max="6911" width="1.75" style="45" customWidth="1"/>
    <col min="6912" max="6912" width="5.75" style="45" bestFit="1" customWidth="1"/>
    <col min="6913" max="6913" width="7.75" style="45" bestFit="1" customWidth="1"/>
    <col min="6914" max="6914" width="12.5" style="45" bestFit="1" customWidth="1"/>
    <col min="6915" max="6915" width="16.625" style="45" customWidth="1"/>
    <col min="6916" max="6916" width="9" style="45"/>
    <col min="6917" max="6917" width="14.375" style="45" bestFit="1" customWidth="1"/>
    <col min="6918" max="6920" width="9" style="45"/>
    <col min="6921" max="6921" width="5.75" style="45" customWidth="1"/>
    <col min="6922" max="6922" width="9" style="45"/>
    <col min="6923" max="6925" width="15.875" style="45" bestFit="1" customWidth="1"/>
    <col min="6926" max="7166" width="9" style="45"/>
    <col min="7167" max="7167" width="1.75" style="45" customWidth="1"/>
    <col min="7168" max="7168" width="5.75" style="45" bestFit="1" customWidth="1"/>
    <col min="7169" max="7169" width="7.75" style="45" bestFit="1" customWidth="1"/>
    <col min="7170" max="7170" width="12.5" style="45" bestFit="1" customWidth="1"/>
    <col min="7171" max="7171" width="16.625" style="45" customWidth="1"/>
    <col min="7172" max="7172" width="9" style="45"/>
    <col min="7173" max="7173" width="14.375" style="45" bestFit="1" customWidth="1"/>
    <col min="7174" max="7176" width="9" style="45"/>
    <col min="7177" max="7177" width="5.75" style="45" customWidth="1"/>
    <col min="7178" max="7178" width="9" style="45"/>
    <col min="7179" max="7181" width="15.875" style="45" bestFit="1" customWidth="1"/>
    <col min="7182" max="7422" width="9" style="45"/>
    <col min="7423" max="7423" width="1.75" style="45" customWidth="1"/>
    <col min="7424" max="7424" width="5.75" style="45" bestFit="1" customWidth="1"/>
    <col min="7425" max="7425" width="7.75" style="45" bestFit="1" customWidth="1"/>
    <col min="7426" max="7426" width="12.5" style="45" bestFit="1" customWidth="1"/>
    <col min="7427" max="7427" width="16.625" style="45" customWidth="1"/>
    <col min="7428" max="7428" width="9" style="45"/>
    <col min="7429" max="7429" width="14.375" style="45" bestFit="1" customWidth="1"/>
    <col min="7430" max="7432" width="9" style="45"/>
    <col min="7433" max="7433" width="5.75" style="45" customWidth="1"/>
    <col min="7434" max="7434" width="9" style="45"/>
    <col min="7435" max="7437" width="15.875" style="45" bestFit="1" customWidth="1"/>
    <col min="7438" max="7678" width="9" style="45"/>
    <col min="7679" max="7679" width="1.75" style="45" customWidth="1"/>
    <col min="7680" max="7680" width="5.75" style="45" bestFit="1" customWidth="1"/>
    <col min="7681" max="7681" width="7.75" style="45" bestFit="1" customWidth="1"/>
    <col min="7682" max="7682" width="12.5" style="45" bestFit="1" customWidth="1"/>
    <col min="7683" max="7683" width="16.625" style="45" customWidth="1"/>
    <col min="7684" max="7684" width="9" style="45"/>
    <col min="7685" max="7685" width="14.375" style="45" bestFit="1" customWidth="1"/>
    <col min="7686" max="7688" width="9" style="45"/>
    <col min="7689" max="7689" width="5.75" style="45" customWidth="1"/>
    <col min="7690" max="7690" width="9" style="45"/>
    <col min="7691" max="7693" width="15.875" style="45" bestFit="1" customWidth="1"/>
    <col min="7694" max="7934" width="9" style="45"/>
    <col min="7935" max="7935" width="1.75" style="45" customWidth="1"/>
    <col min="7936" max="7936" width="5.75" style="45" bestFit="1" customWidth="1"/>
    <col min="7937" max="7937" width="7.75" style="45" bestFit="1" customWidth="1"/>
    <col min="7938" max="7938" width="12.5" style="45" bestFit="1" customWidth="1"/>
    <col min="7939" max="7939" width="16.625" style="45" customWidth="1"/>
    <col min="7940" max="7940" width="9" style="45"/>
    <col min="7941" max="7941" width="14.375" style="45" bestFit="1" customWidth="1"/>
    <col min="7942" max="7944" width="9" style="45"/>
    <col min="7945" max="7945" width="5.75" style="45" customWidth="1"/>
    <col min="7946" max="7946" width="9" style="45"/>
    <col min="7947" max="7949" width="15.875" style="45" bestFit="1" customWidth="1"/>
    <col min="7950" max="8190" width="9" style="45"/>
    <col min="8191" max="8191" width="1.75" style="45" customWidth="1"/>
    <col min="8192" max="8192" width="5.75" style="45" bestFit="1" customWidth="1"/>
    <col min="8193" max="8193" width="7.75" style="45" bestFit="1" customWidth="1"/>
    <col min="8194" max="8194" width="12.5" style="45" bestFit="1" customWidth="1"/>
    <col min="8195" max="8195" width="16.625" style="45" customWidth="1"/>
    <col min="8196" max="8196" width="9" style="45"/>
    <col min="8197" max="8197" width="14.375" style="45" bestFit="1" customWidth="1"/>
    <col min="8198" max="8200" width="9" style="45"/>
    <col min="8201" max="8201" width="5.75" style="45" customWidth="1"/>
    <col min="8202" max="8202" width="9" style="45"/>
    <col min="8203" max="8205" width="15.875" style="45" bestFit="1" customWidth="1"/>
    <col min="8206" max="8446" width="9" style="45"/>
    <col min="8447" max="8447" width="1.75" style="45" customWidth="1"/>
    <col min="8448" max="8448" width="5.75" style="45" bestFit="1" customWidth="1"/>
    <col min="8449" max="8449" width="7.75" style="45" bestFit="1" customWidth="1"/>
    <col min="8450" max="8450" width="12.5" style="45" bestFit="1" customWidth="1"/>
    <col min="8451" max="8451" width="16.625" style="45" customWidth="1"/>
    <col min="8452" max="8452" width="9" style="45"/>
    <col min="8453" max="8453" width="14.375" style="45" bestFit="1" customWidth="1"/>
    <col min="8454" max="8456" width="9" style="45"/>
    <col min="8457" max="8457" width="5.75" style="45" customWidth="1"/>
    <col min="8458" max="8458" width="9" style="45"/>
    <col min="8459" max="8461" width="15.875" style="45" bestFit="1" customWidth="1"/>
    <col min="8462" max="8702" width="9" style="45"/>
    <col min="8703" max="8703" width="1.75" style="45" customWidth="1"/>
    <col min="8704" max="8704" width="5.75" style="45" bestFit="1" customWidth="1"/>
    <col min="8705" max="8705" width="7.75" style="45" bestFit="1" customWidth="1"/>
    <col min="8706" max="8706" width="12.5" style="45" bestFit="1" customWidth="1"/>
    <col min="8707" max="8707" width="16.625" style="45" customWidth="1"/>
    <col min="8708" max="8708" width="9" style="45"/>
    <col min="8709" max="8709" width="14.375" style="45" bestFit="1" customWidth="1"/>
    <col min="8710" max="8712" width="9" style="45"/>
    <col min="8713" max="8713" width="5.75" style="45" customWidth="1"/>
    <col min="8714" max="8714" width="9" style="45"/>
    <col min="8715" max="8717" width="15.875" style="45" bestFit="1" customWidth="1"/>
    <col min="8718" max="8958" width="9" style="45"/>
    <col min="8959" max="8959" width="1.75" style="45" customWidth="1"/>
    <col min="8960" max="8960" width="5.75" style="45" bestFit="1" customWidth="1"/>
    <col min="8961" max="8961" width="7.75" style="45" bestFit="1" customWidth="1"/>
    <col min="8962" max="8962" width="12.5" style="45" bestFit="1" customWidth="1"/>
    <col min="8963" max="8963" width="16.625" style="45" customWidth="1"/>
    <col min="8964" max="8964" width="9" style="45"/>
    <col min="8965" max="8965" width="14.375" style="45" bestFit="1" customWidth="1"/>
    <col min="8966" max="8968" width="9" style="45"/>
    <col min="8969" max="8969" width="5.75" style="45" customWidth="1"/>
    <col min="8970" max="8970" width="9" style="45"/>
    <col min="8971" max="8973" width="15.875" style="45" bestFit="1" customWidth="1"/>
    <col min="8974" max="9214" width="9" style="45"/>
    <col min="9215" max="9215" width="1.75" style="45" customWidth="1"/>
    <col min="9216" max="9216" width="5.75" style="45" bestFit="1" customWidth="1"/>
    <col min="9217" max="9217" width="7.75" style="45" bestFit="1" customWidth="1"/>
    <col min="9218" max="9218" width="12.5" style="45" bestFit="1" customWidth="1"/>
    <col min="9219" max="9219" width="16.625" style="45" customWidth="1"/>
    <col min="9220" max="9220" width="9" style="45"/>
    <col min="9221" max="9221" width="14.375" style="45" bestFit="1" customWidth="1"/>
    <col min="9222" max="9224" width="9" style="45"/>
    <col min="9225" max="9225" width="5.75" style="45" customWidth="1"/>
    <col min="9226" max="9226" width="9" style="45"/>
    <col min="9227" max="9229" width="15.875" style="45" bestFit="1" customWidth="1"/>
    <col min="9230" max="9470" width="9" style="45"/>
    <col min="9471" max="9471" width="1.75" style="45" customWidth="1"/>
    <col min="9472" max="9472" width="5.75" style="45" bestFit="1" customWidth="1"/>
    <col min="9473" max="9473" width="7.75" style="45" bestFit="1" customWidth="1"/>
    <col min="9474" max="9474" width="12.5" style="45" bestFit="1" customWidth="1"/>
    <col min="9475" max="9475" width="16.625" style="45" customWidth="1"/>
    <col min="9476" max="9476" width="9" style="45"/>
    <col min="9477" max="9477" width="14.375" style="45" bestFit="1" customWidth="1"/>
    <col min="9478" max="9480" width="9" style="45"/>
    <col min="9481" max="9481" width="5.75" style="45" customWidth="1"/>
    <col min="9482" max="9482" width="9" style="45"/>
    <col min="9483" max="9485" width="15.875" style="45" bestFit="1" customWidth="1"/>
    <col min="9486" max="9726" width="9" style="45"/>
    <col min="9727" max="9727" width="1.75" style="45" customWidth="1"/>
    <col min="9728" max="9728" width="5.75" style="45" bestFit="1" customWidth="1"/>
    <col min="9729" max="9729" width="7.75" style="45" bestFit="1" customWidth="1"/>
    <col min="9730" max="9730" width="12.5" style="45" bestFit="1" customWidth="1"/>
    <col min="9731" max="9731" width="16.625" style="45" customWidth="1"/>
    <col min="9732" max="9732" width="9" style="45"/>
    <col min="9733" max="9733" width="14.375" style="45" bestFit="1" customWidth="1"/>
    <col min="9734" max="9736" width="9" style="45"/>
    <col min="9737" max="9737" width="5.75" style="45" customWidth="1"/>
    <col min="9738" max="9738" width="9" style="45"/>
    <col min="9739" max="9741" width="15.875" style="45" bestFit="1" customWidth="1"/>
    <col min="9742" max="9982" width="9" style="45"/>
    <col min="9983" max="9983" width="1.75" style="45" customWidth="1"/>
    <col min="9984" max="9984" width="5.75" style="45" bestFit="1" customWidth="1"/>
    <col min="9985" max="9985" width="7.75" style="45" bestFit="1" customWidth="1"/>
    <col min="9986" max="9986" width="12.5" style="45" bestFit="1" customWidth="1"/>
    <col min="9987" max="9987" width="16.625" style="45" customWidth="1"/>
    <col min="9988" max="9988" width="9" style="45"/>
    <col min="9989" max="9989" width="14.375" style="45" bestFit="1" customWidth="1"/>
    <col min="9990" max="9992" width="9" style="45"/>
    <col min="9993" max="9993" width="5.75" style="45" customWidth="1"/>
    <col min="9994" max="9994" width="9" style="45"/>
    <col min="9995" max="9997" width="15.875" style="45" bestFit="1" customWidth="1"/>
    <col min="9998" max="10238" width="9" style="45"/>
    <col min="10239" max="10239" width="1.75" style="45" customWidth="1"/>
    <col min="10240" max="10240" width="5.75" style="45" bestFit="1" customWidth="1"/>
    <col min="10241" max="10241" width="7.75" style="45" bestFit="1" customWidth="1"/>
    <col min="10242" max="10242" width="12.5" style="45" bestFit="1" customWidth="1"/>
    <col min="10243" max="10243" width="16.625" style="45" customWidth="1"/>
    <col min="10244" max="10244" width="9" style="45"/>
    <col min="10245" max="10245" width="14.375" style="45" bestFit="1" customWidth="1"/>
    <col min="10246" max="10248" width="9" style="45"/>
    <col min="10249" max="10249" width="5.75" style="45" customWidth="1"/>
    <col min="10250" max="10250" width="9" style="45"/>
    <col min="10251" max="10253" width="15.875" style="45" bestFit="1" customWidth="1"/>
    <col min="10254" max="10494" width="9" style="45"/>
    <col min="10495" max="10495" width="1.75" style="45" customWidth="1"/>
    <col min="10496" max="10496" width="5.75" style="45" bestFit="1" customWidth="1"/>
    <col min="10497" max="10497" width="7.75" style="45" bestFit="1" customWidth="1"/>
    <col min="10498" max="10498" width="12.5" style="45" bestFit="1" customWidth="1"/>
    <col min="10499" max="10499" width="16.625" style="45" customWidth="1"/>
    <col min="10500" max="10500" width="9" style="45"/>
    <col min="10501" max="10501" width="14.375" style="45" bestFit="1" customWidth="1"/>
    <col min="10502" max="10504" width="9" style="45"/>
    <col min="10505" max="10505" width="5.75" style="45" customWidth="1"/>
    <col min="10506" max="10506" width="9" style="45"/>
    <col min="10507" max="10509" width="15.875" style="45" bestFit="1" customWidth="1"/>
    <col min="10510" max="10750" width="9" style="45"/>
    <col min="10751" max="10751" width="1.75" style="45" customWidth="1"/>
    <col min="10752" max="10752" width="5.75" style="45" bestFit="1" customWidth="1"/>
    <col min="10753" max="10753" width="7.75" style="45" bestFit="1" customWidth="1"/>
    <col min="10754" max="10754" width="12.5" style="45" bestFit="1" customWidth="1"/>
    <col min="10755" max="10755" width="16.625" style="45" customWidth="1"/>
    <col min="10756" max="10756" width="9" style="45"/>
    <col min="10757" max="10757" width="14.375" style="45" bestFit="1" customWidth="1"/>
    <col min="10758" max="10760" width="9" style="45"/>
    <col min="10761" max="10761" width="5.75" style="45" customWidth="1"/>
    <col min="10762" max="10762" width="9" style="45"/>
    <col min="10763" max="10765" width="15.875" style="45" bestFit="1" customWidth="1"/>
    <col min="10766" max="11006" width="9" style="45"/>
    <col min="11007" max="11007" width="1.75" style="45" customWidth="1"/>
    <col min="11008" max="11008" width="5.75" style="45" bestFit="1" customWidth="1"/>
    <col min="11009" max="11009" width="7.75" style="45" bestFit="1" customWidth="1"/>
    <col min="11010" max="11010" width="12.5" style="45" bestFit="1" customWidth="1"/>
    <col min="11011" max="11011" width="16.625" style="45" customWidth="1"/>
    <col min="11012" max="11012" width="9" style="45"/>
    <col min="11013" max="11013" width="14.375" style="45" bestFit="1" customWidth="1"/>
    <col min="11014" max="11016" width="9" style="45"/>
    <col min="11017" max="11017" width="5.75" style="45" customWidth="1"/>
    <col min="11018" max="11018" width="9" style="45"/>
    <col min="11019" max="11021" width="15.875" style="45" bestFit="1" customWidth="1"/>
    <col min="11022" max="11262" width="9" style="45"/>
    <col min="11263" max="11263" width="1.75" style="45" customWidth="1"/>
    <col min="11264" max="11264" width="5.75" style="45" bestFit="1" customWidth="1"/>
    <col min="11265" max="11265" width="7.75" style="45" bestFit="1" customWidth="1"/>
    <col min="11266" max="11266" width="12.5" style="45" bestFit="1" customWidth="1"/>
    <col min="11267" max="11267" width="16.625" style="45" customWidth="1"/>
    <col min="11268" max="11268" width="9" style="45"/>
    <col min="11269" max="11269" width="14.375" style="45" bestFit="1" customWidth="1"/>
    <col min="11270" max="11272" width="9" style="45"/>
    <col min="11273" max="11273" width="5.75" style="45" customWidth="1"/>
    <col min="11274" max="11274" width="9" style="45"/>
    <col min="11275" max="11277" width="15.875" style="45" bestFit="1" customWidth="1"/>
    <col min="11278" max="11518" width="9" style="45"/>
    <col min="11519" max="11519" width="1.75" style="45" customWidth="1"/>
    <col min="11520" max="11520" width="5.75" style="45" bestFit="1" customWidth="1"/>
    <col min="11521" max="11521" width="7.75" style="45" bestFit="1" customWidth="1"/>
    <col min="11522" max="11522" width="12.5" style="45" bestFit="1" customWidth="1"/>
    <col min="11523" max="11523" width="16.625" style="45" customWidth="1"/>
    <col min="11524" max="11524" width="9" style="45"/>
    <col min="11525" max="11525" width="14.375" style="45" bestFit="1" customWidth="1"/>
    <col min="11526" max="11528" width="9" style="45"/>
    <col min="11529" max="11529" width="5.75" style="45" customWidth="1"/>
    <col min="11530" max="11530" width="9" style="45"/>
    <col min="11531" max="11533" width="15.875" style="45" bestFit="1" customWidth="1"/>
    <col min="11534" max="11774" width="9" style="45"/>
    <col min="11775" max="11775" width="1.75" style="45" customWidth="1"/>
    <col min="11776" max="11776" width="5.75" style="45" bestFit="1" customWidth="1"/>
    <col min="11777" max="11777" width="7.75" style="45" bestFit="1" customWidth="1"/>
    <col min="11778" max="11778" width="12.5" style="45" bestFit="1" customWidth="1"/>
    <col min="11779" max="11779" width="16.625" style="45" customWidth="1"/>
    <col min="11780" max="11780" width="9" style="45"/>
    <col min="11781" max="11781" width="14.375" style="45" bestFit="1" customWidth="1"/>
    <col min="11782" max="11784" width="9" style="45"/>
    <col min="11785" max="11785" width="5.75" style="45" customWidth="1"/>
    <col min="11786" max="11786" width="9" style="45"/>
    <col min="11787" max="11789" width="15.875" style="45" bestFit="1" customWidth="1"/>
    <col min="11790" max="12030" width="9" style="45"/>
    <col min="12031" max="12031" width="1.75" style="45" customWidth="1"/>
    <col min="12032" max="12032" width="5.75" style="45" bestFit="1" customWidth="1"/>
    <col min="12033" max="12033" width="7.75" style="45" bestFit="1" customWidth="1"/>
    <col min="12034" max="12034" width="12.5" style="45" bestFit="1" customWidth="1"/>
    <col min="12035" max="12035" width="16.625" style="45" customWidth="1"/>
    <col min="12036" max="12036" width="9" style="45"/>
    <col min="12037" max="12037" width="14.375" style="45" bestFit="1" customWidth="1"/>
    <col min="12038" max="12040" width="9" style="45"/>
    <col min="12041" max="12041" width="5.75" style="45" customWidth="1"/>
    <col min="12042" max="12042" width="9" style="45"/>
    <col min="12043" max="12045" width="15.875" style="45" bestFit="1" customWidth="1"/>
    <col min="12046" max="12286" width="9" style="45"/>
    <col min="12287" max="12287" width="1.75" style="45" customWidth="1"/>
    <col min="12288" max="12288" width="5.75" style="45" bestFit="1" customWidth="1"/>
    <col min="12289" max="12289" width="7.75" style="45" bestFit="1" customWidth="1"/>
    <col min="12290" max="12290" width="12.5" style="45" bestFit="1" customWidth="1"/>
    <col min="12291" max="12291" width="16.625" style="45" customWidth="1"/>
    <col min="12292" max="12292" width="9" style="45"/>
    <col min="12293" max="12293" width="14.375" style="45" bestFit="1" customWidth="1"/>
    <col min="12294" max="12296" width="9" style="45"/>
    <col min="12297" max="12297" width="5.75" style="45" customWidth="1"/>
    <col min="12298" max="12298" width="9" style="45"/>
    <col min="12299" max="12301" width="15.875" style="45" bestFit="1" customWidth="1"/>
    <col min="12302" max="12542" width="9" style="45"/>
    <col min="12543" max="12543" width="1.75" style="45" customWidth="1"/>
    <col min="12544" max="12544" width="5.75" style="45" bestFit="1" customWidth="1"/>
    <col min="12545" max="12545" width="7.75" style="45" bestFit="1" customWidth="1"/>
    <col min="12546" max="12546" width="12.5" style="45" bestFit="1" customWidth="1"/>
    <col min="12547" max="12547" width="16.625" style="45" customWidth="1"/>
    <col min="12548" max="12548" width="9" style="45"/>
    <col min="12549" max="12549" width="14.375" style="45" bestFit="1" customWidth="1"/>
    <col min="12550" max="12552" width="9" style="45"/>
    <col min="12553" max="12553" width="5.75" style="45" customWidth="1"/>
    <col min="12554" max="12554" width="9" style="45"/>
    <col min="12555" max="12557" width="15.875" style="45" bestFit="1" customWidth="1"/>
    <col min="12558" max="12798" width="9" style="45"/>
    <col min="12799" max="12799" width="1.75" style="45" customWidth="1"/>
    <col min="12800" max="12800" width="5.75" style="45" bestFit="1" customWidth="1"/>
    <col min="12801" max="12801" width="7.75" style="45" bestFit="1" customWidth="1"/>
    <col min="12802" max="12802" width="12.5" style="45" bestFit="1" customWidth="1"/>
    <col min="12803" max="12803" width="16.625" style="45" customWidth="1"/>
    <col min="12804" max="12804" width="9" style="45"/>
    <col min="12805" max="12805" width="14.375" style="45" bestFit="1" customWidth="1"/>
    <col min="12806" max="12808" width="9" style="45"/>
    <col min="12809" max="12809" width="5.75" style="45" customWidth="1"/>
    <col min="12810" max="12810" width="9" style="45"/>
    <col min="12811" max="12813" width="15.875" style="45" bestFit="1" customWidth="1"/>
    <col min="12814" max="13054" width="9" style="45"/>
    <col min="13055" max="13055" width="1.75" style="45" customWidth="1"/>
    <col min="13056" max="13056" width="5.75" style="45" bestFit="1" customWidth="1"/>
    <col min="13057" max="13057" width="7.75" style="45" bestFit="1" customWidth="1"/>
    <col min="13058" max="13058" width="12.5" style="45" bestFit="1" customWidth="1"/>
    <col min="13059" max="13059" width="16.625" style="45" customWidth="1"/>
    <col min="13060" max="13060" width="9" style="45"/>
    <col min="13061" max="13061" width="14.375" style="45" bestFit="1" customWidth="1"/>
    <col min="13062" max="13064" width="9" style="45"/>
    <col min="13065" max="13065" width="5.75" style="45" customWidth="1"/>
    <col min="13066" max="13066" width="9" style="45"/>
    <col min="13067" max="13069" width="15.875" style="45" bestFit="1" customWidth="1"/>
    <col min="13070" max="13310" width="9" style="45"/>
    <col min="13311" max="13311" width="1.75" style="45" customWidth="1"/>
    <col min="13312" max="13312" width="5.75" style="45" bestFit="1" customWidth="1"/>
    <col min="13313" max="13313" width="7.75" style="45" bestFit="1" customWidth="1"/>
    <col min="13314" max="13314" width="12.5" style="45" bestFit="1" customWidth="1"/>
    <col min="13315" max="13315" width="16.625" style="45" customWidth="1"/>
    <col min="13316" max="13316" width="9" style="45"/>
    <col min="13317" max="13317" width="14.375" style="45" bestFit="1" customWidth="1"/>
    <col min="13318" max="13320" width="9" style="45"/>
    <col min="13321" max="13321" width="5.75" style="45" customWidth="1"/>
    <col min="13322" max="13322" width="9" style="45"/>
    <col min="13323" max="13325" width="15.875" style="45" bestFit="1" customWidth="1"/>
    <col min="13326" max="13566" width="9" style="45"/>
    <col min="13567" max="13567" width="1.75" style="45" customWidth="1"/>
    <col min="13568" max="13568" width="5.75" style="45" bestFit="1" customWidth="1"/>
    <col min="13569" max="13569" width="7.75" style="45" bestFit="1" customWidth="1"/>
    <col min="13570" max="13570" width="12.5" style="45" bestFit="1" customWidth="1"/>
    <col min="13571" max="13571" width="16.625" style="45" customWidth="1"/>
    <col min="13572" max="13572" width="9" style="45"/>
    <col min="13573" max="13573" width="14.375" style="45" bestFit="1" customWidth="1"/>
    <col min="13574" max="13576" width="9" style="45"/>
    <col min="13577" max="13577" width="5.75" style="45" customWidth="1"/>
    <col min="13578" max="13578" width="9" style="45"/>
    <col min="13579" max="13581" width="15.875" style="45" bestFit="1" customWidth="1"/>
    <col min="13582" max="13822" width="9" style="45"/>
    <col min="13823" max="13823" width="1.75" style="45" customWidth="1"/>
    <col min="13824" max="13824" width="5.75" style="45" bestFit="1" customWidth="1"/>
    <col min="13825" max="13825" width="7.75" style="45" bestFit="1" customWidth="1"/>
    <col min="13826" max="13826" width="12.5" style="45" bestFit="1" customWidth="1"/>
    <col min="13827" max="13827" width="16.625" style="45" customWidth="1"/>
    <col min="13828" max="13828" width="9" style="45"/>
    <col min="13829" max="13829" width="14.375" style="45" bestFit="1" customWidth="1"/>
    <col min="13830" max="13832" width="9" style="45"/>
    <col min="13833" max="13833" width="5.75" style="45" customWidth="1"/>
    <col min="13834" max="13834" width="9" style="45"/>
    <col min="13835" max="13837" width="15.875" style="45" bestFit="1" customWidth="1"/>
    <col min="13838" max="14078" width="9" style="45"/>
    <col min="14079" max="14079" width="1.75" style="45" customWidth="1"/>
    <col min="14080" max="14080" width="5.75" style="45" bestFit="1" customWidth="1"/>
    <col min="14081" max="14081" width="7.75" style="45" bestFit="1" customWidth="1"/>
    <col min="14082" max="14082" width="12.5" style="45" bestFit="1" customWidth="1"/>
    <col min="14083" max="14083" width="16.625" style="45" customWidth="1"/>
    <col min="14084" max="14084" width="9" style="45"/>
    <col min="14085" max="14085" width="14.375" style="45" bestFit="1" customWidth="1"/>
    <col min="14086" max="14088" width="9" style="45"/>
    <col min="14089" max="14089" width="5.75" style="45" customWidth="1"/>
    <col min="14090" max="14090" width="9" style="45"/>
    <col min="14091" max="14093" width="15.875" style="45" bestFit="1" customWidth="1"/>
    <col min="14094" max="14334" width="9" style="45"/>
    <col min="14335" max="14335" width="1.75" style="45" customWidth="1"/>
    <col min="14336" max="14336" width="5.75" style="45" bestFit="1" customWidth="1"/>
    <col min="14337" max="14337" width="7.75" style="45" bestFit="1" customWidth="1"/>
    <col min="14338" max="14338" width="12.5" style="45" bestFit="1" customWidth="1"/>
    <col min="14339" max="14339" width="16.625" style="45" customWidth="1"/>
    <col min="14340" max="14340" width="9" style="45"/>
    <col min="14341" max="14341" width="14.375" style="45" bestFit="1" customWidth="1"/>
    <col min="14342" max="14344" width="9" style="45"/>
    <col min="14345" max="14345" width="5.75" style="45" customWidth="1"/>
    <col min="14346" max="14346" width="9" style="45"/>
    <col min="14347" max="14349" width="15.875" style="45" bestFit="1" customWidth="1"/>
    <col min="14350" max="14590" width="9" style="45"/>
    <col min="14591" max="14591" width="1.75" style="45" customWidth="1"/>
    <col min="14592" max="14592" width="5.75" style="45" bestFit="1" customWidth="1"/>
    <col min="14593" max="14593" width="7.75" style="45" bestFit="1" customWidth="1"/>
    <col min="14594" max="14594" width="12.5" style="45" bestFit="1" customWidth="1"/>
    <col min="14595" max="14595" width="16.625" style="45" customWidth="1"/>
    <col min="14596" max="14596" width="9" style="45"/>
    <col min="14597" max="14597" width="14.375" style="45" bestFit="1" customWidth="1"/>
    <col min="14598" max="14600" width="9" style="45"/>
    <col min="14601" max="14601" width="5.75" style="45" customWidth="1"/>
    <col min="14602" max="14602" width="9" style="45"/>
    <col min="14603" max="14605" width="15.875" style="45" bestFit="1" customWidth="1"/>
    <col min="14606" max="14846" width="9" style="45"/>
    <col min="14847" max="14847" width="1.75" style="45" customWidth="1"/>
    <col min="14848" max="14848" width="5.75" style="45" bestFit="1" customWidth="1"/>
    <col min="14849" max="14849" width="7.75" style="45" bestFit="1" customWidth="1"/>
    <col min="14850" max="14850" width="12.5" style="45" bestFit="1" customWidth="1"/>
    <col min="14851" max="14851" width="16.625" style="45" customWidth="1"/>
    <col min="14852" max="14852" width="9" style="45"/>
    <col min="14853" max="14853" width="14.375" style="45" bestFit="1" customWidth="1"/>
    <col min="14854" max="14856" width="9" style="45"/>
    <col min="14857" max="14857" width="5.75" style="45" customWidth="1"/>
    <col min="14858" max="14858" width="9" style="45"/>
    <col min="14859" max="14861" width="15.875" style="45" bestFit="1" customWidth="1"/>
    <col min="14862" max="15102" width="9" style="45"/>
    <col min="15103" max="15103" width="1.75" style="45" customWidth="1"/>
    <col min="15104" max="15104" width="5.75" style="45" bestFit="1" customWidth="1"/>
    <col min="15105" max="15105" width="7.75" style="45" bestFit="1" customWidth="1"/>
    <col min="15106" max="15106" width="12.5" style="45" bestFit="1" customWidth="1"/>
    <col min="15107" max="15107" width="16.625" style="45" customWidth="1"/>
    <col min="15108" max="15108" width="9" style="45"/>
    <col min="15109" max="15109" width="14.375" style="45" bestFit="1" customWidth="1"/>
    <col min="15110" max="15112" width="9" style="45"/>
    <col min="15113" max="15113" width="5.75" style="45" customWidth="1"/>
    <col min="15114" max="15114" width="9" style="45"/>
    <col min="15115" max="15117" width="15.875" style="45" bestFit="1" customWidth="1"/>
    <col min="15118" max="15358" width="9" style="45"/>
    <col min="15359" max="15359" width="1.75" style="45" customWidth="1"/>
    <col min="15360" max="15360" width="5.75" style="45" bestFit="1" customWidth="1"/>
    <col min="15361" max="15361" width="7.75" style="45" bestFit="1" customWidth="1"/>
    <col min="15362" max="15362" width="12.5" style="45" bestFit="1" customWidth="1"/>
    <col min="15363" max="15363" width="16.625" style="45" customWidth="1"/>
    <col min="15364" max="15364" width="9" style="45"/>
    <col min="15365" max="15365" width="14.375" style="45" bestFit="1" customWidth="1"/>
    <col min="15366" max="15368" width="9" style="45"/>
    <col min="15369" max="15369" width="5.75" style="45" customWidth="1"/>
    <col min="15370" max="15370" width="9" style="45"/>
    <col min="15371" max="15373" width="15.875" style="45" bestFit="1" customWidth="1"/>
    <col min="15374" max="15614" width="9" style="45"/>
    <col min="15615" max="15615" width="1.75" style="45" customWidth="1"/>
    <col min="15616" max="15616" width="5.75" style="45" bestFit="1" customWidth="1"/>
    <col min="15617" max="15617" width="7.75" style="45" bestFit="1" customWidth="1"/>
    <col min="15618" max="15618" width="12.5" style="45" bestFit="1" customWidth="1"/>
    <col min="15619" max="15619" width="16.625" style="45" customWidth="1"/>
    <col min="15620" max="15620" width="9" style="45"/>
    <col min="15621" max="15621" width="14.375" style="45" bestFit="1" customWidth="1"/>
    <col min="15622" max="15624" width="9" style="45"/>
    <col min="15625" max="15625" width="5.75" style="45" customWidth="1"/>
    <col min="15626" max="15626" width="9" style="45"/>
    <col min="15627" max="15629" width="15.875" style="45" bestFit="1" customWidth="1"/>
    <col min="15630" max="15870" width="9" style="45"/>
    <col min="15871" max="15871" width="1.75" style="45" customWidth="1"/>
    <col min="15872" max="15872" width="5.75" style="45" bestFit="1" customWidth="1"/>
    <col min="15873" max="15873" width="7.75" style="45" bestFit="1" customWidth="1"/>
    <col min="15874" max="15874" width="12.5" style="45" bestFit="1" customWidth="1"/>
    <col min="15875" max="15875" width="16.625" style="45" customWidth="1"/>
    <col min="15876" max="15876" width="9" style="45"/>
    <col min="15877" max="15877" width="14.375" style="45" bestFit="1" customWidth="1"/>
    <col min="15878" max="15880" width="9" style="45"/>
    <col min="15881" max="15881" width="5.75" style="45" customWidth="1"/>
    <col min="15882" max="15882" width="9" style="45"/>
    <col min="15883" max="15885" width="15.875" style="45" bestFit="1" customWidth="1"/>
    <col min="15886" max="16126" width="9" style="45"/>
    <col min="16127" max="16127" width="1.75" style="45" customWidth="1"/>
    <col min="16128" max="16128" width="5.75" style="45" bestFit="1" customWidth="1"/>
    <col min="16129" max="16129" width="7.75" style="45" bestFit="1" customWidth="1"/>
    <col min="16130" max="16130" width="12.5" style="45" bestFit="1" customWidth="1"/>
    <col min="16131" max="16131" width="16.625" style="45" customWidth="1"/>
    <col min="16132" max="16132" width="9" style="45"/>
    <col min="16133" max="16133" width="14.375" style="45" bestFit="1" customWidth="1"/>
    <col min="16134" max="16136" width="9" style="45"/>
    <col min="16137" max="16137" width="5.75" style="45" customWidth="1"/>
    <col min="16138" max="16138" width="9" style="45"/>
    <col min="16139" max="16141" width="15.875" style="45" bestFit="1" customWidth="1"/>
    <col min="16142" max="16384" width="9" style="45"/>
  </cols>
  <sheetData>
    <row r="1" spans="1:14" ht="16.5" customHeight="1">
      <c r="B1" s="1427" t="s">
        <v>641</v>
      </c>
      <c r="C1" s="1427"/>
      <c r="D1" s="1427"/>
      <c r="E1" s="1427"/>
      <c r="F1" s="1427"/>
      <c r="G1" s="1427"/>
      <c r="H1" s="1427"/>
      <c r="I1" s="1427"/>
      <c r="J1" s="1427"/>
      <c r="K1" s="1427"/>
      <c r="L1" s="1427"/>
      <c r="M1" s="1427"/>
      <c r="N1" s="1427"/>
    </row>
    <row r="2" spans="1:14" ht="16.5" customHeight="1">
      <c r="B2" s="1427"/>
      <c r="C2" s="1427"/>
      <c r="D2" s="1427"/>
      <c r="E2" s="1427"/>
      <c r="F2" s="1427"/>
      <c r="G2" s="1427"/>
      <c r="H2" s="1427"/>
      <c r="I2" s="1427"/>
      <c r="J2" s="1427"/>
      <c r="K2" s="1427"/>
      <c r="L2" s="1427"/>
      <c r="M2" s="1427"/>
      <c r="N2" s="1427"/>
    </row>
    <row r="3" spans="1:14" ht="16.5" customHeight="1">
      <c r="B3" s="1427"/>
      <c r="C3" s="1427"/>
      <c r="D3" s="1427"/>
      <c r="E3" s="1427"/>
      <c r="F3" s="1427"/>
      <c r="G3" s="1427"/>
      <c r="H3" s="1427"/>
      <c r="I3" s="1427"/>
      <c r="J3" s="1427"/>
      <c r="K3" s="1427"/>
      <c r="L3" s="1427"/>
      <c r="M3" s="1427"/>
      <c r="N3" s="1427"/>
    </row>
    <row r="4" spans="1:14" ht="17.25" thickBot="1">
      <c r="B4" s="46"/>
      <c r="H4" s="46"/>
      <c r="I4" s="46"/>
      <c r="J4" s="48"/>
      <c r="K4" s="1428" t="s">
        <v>38</v>
      </c>
      <c r="L4" s="1428"/>
      <c r="M4" s="1428"/>
      <c r="N4" s="1428"/>
    </row>
    <row r="5" spans="1:14" ht="18">
      <c r="A5" s="49"/>
      <c r="B5" s="1429" t="s">
        <v>39</v>
      </c>
      <c r="C5" s="1431" t="s">
        <v>40</v>
      </c>
      <c r="D5" s="1432"/>
      <c r="E5" s="1432"/>
      <c r="F5" s="1432"/>
      <c r="G5" s="1432"/>
      <c r="H5" s="1433" t="s">
        <v>25</v>
      </c>
      <c r="I5" s="1435" t="s">
        <v>282</v>
      </c>
      <c r="J5" s="1437" t="s">
        <v>41</v>
      </c>
      <c r="K5" s="1441" t="s">
        <v>280</v>
      </c>
      <c r="L5" s="1441"/>
      <c r="M5" s="1441"/>
      <c r="N5" s="1439" t="s">
        <v>42</v>
      </c>
    </row>
    <row r="6" spans="1:14" ht="18">
      <c r="A6" s="49"/>
      <c r="B6" s="1430"/>
      <c r="C6" s="50" t="s">
        <v>8</v>
      </c>
      <c r="D6" s="50" t="s">
        <v>43</v>
      </c>
      <c r="E6" s="50" t="s">
        <v>44</v>
      </c>
      <c r="F6" s="1148" t="s">
        <v>576</v>
      </c>
      <c r="G6" s="51" t="s">
        <v>45</v>
      </c>
      <c r="H6" s="1434"/>
      <c r="I6" s="1436"/>
      <c r="J6" s="1438"/>
      <c r="K6" s="52" t="s">
        <v>12</v>
      </c>
      <c r="L6" s="52" t="s">
        <v>577</v>
      </c>
      <c r="M6" s="52" t="s">
        <v>47</v>
      </c>
      <c r="N6" s="1440"/>
    </row>
    <row r="7" spans="1:14" ht="18.75" thickBot="1">
      <c r="A7" s="49"/>
      <c r="B7" s="53" t="s">
        <v>48</v>
      </c>
      <c r="C7" s="1424"/>
      <c r="D7" s="1425"/>
      <c r="E7" s="1425"/>
      <c r="F7" s="1425"/>
      <c r="G7" s="1426"/>
      <c r="H7" s="54"/>
      <c r="I7" s="54"/>
      <c r="J7" s="55">
        <f>SUM(J8:J27)</f>
        <v>100</v>
      </c>
      <c r="K7" s="924">
        <f>SUM(K8:K16)</f>
        <v>1400000</v>
      </c>
      <c r="L7" s="924">
        <f>SUM(L8:L16)</f>
        <v>560000</v>
      </c>
      <c r="M7" s="924">
        <f>SUM(M8:M16)</f>
        <v>840000</v>
      </c>
      <c r="N7" s="57"/>
    </row>
    <row r="8" spans="1:14" ht="17.25" thickTop="1">
      <c r="B8" s="981" t="s">
        <v>324</v>
      </c>
      <c r="C8" s="982" t="s">
        <v>330</v>
      </c>
      <c r="D8" s="983" t="s">
        <v>476</v>
      </c>
      <c r="E8" s="982" t="s">
        <v>483</v>
      </c>
      <c r="F8" s="1149" t="s">
        <v>562</v>
      </c>
      <c r="G8" s="982" t="s">
        <v>478</v>
      </c>
      <c r="H8" s="984" t="s">
        <v>484</v>
      </c>
      <c r="I8" s="982">
        <v>240</v>
      </c>
      <c r="J8" s="985">
        <v>100</v>
      </c>
      <c r="K8" s="986">
        <f>J8*14000</f>
        <v>1400000</v>
      </c>
      <c r="L8" s="986">
        <f>K8*0.4</f>
        <v>560000</v>
      </c>
      <c r="M8" s="986">
        <f>K8*0.6</f>
        <v>840000</v>
      </c>
      <c r="N8" s="987"/>
    </row>
    <row r="9" spans="1:14">
      <c r="B9" s="68"/>
      <c r="C9" s="60"/>
      <c r="D9" s="681"/>
      <c r="E9" s="60"/>
      <c r="F9" s="66"/>
      <c r="G9" s="60"/>
      <c r="H9" s="67"/>
      <c r="I9" s="60"/>
      <c r="J9" s="682"/>
      <c r="K9" s="122">
        <f t="shared" ref="K9:K27" si="0">J9*14000</f>
        <v>0</v>
      </c>
      <c r="L9" s="122">
        <f t="shared" ref="L9:L27" si="1">K9*0.4</f>
        <v>0</v>
      </c>
      <c r="M9" s="122">
        <f t="shared" ref="M9:M27" si="2">K9*0.6</f>
        <v>0</v>
      </c>
      <c r="N9" s="683"/>
    </row>
    <row r="10" spans="1:14">
      <c r="B10" s="68"/>
      <c r="C10" s="60"/>
      <c r="D10" s="681"/>
      <c r="E10" s="60"/>
      <c r="F10" s="66"/>
      <c r="G10" s="60"/>
      <c r="H10" s="67"/>
      <c r="I10" s="60"/>
      <c r="J10" s="682"/>
      <c r="K10" s="122">
        <f t="shared" si="0"/>
        <v>0</v>
      </c>
      <c r="L10" s="122">
        <f t="shared" si="1"/>
        <v>0</v>
      </c>
      <c r="M10" s="122">
        <f t="shared" si="2"/>
        <v>0</v>
      </c>
      <c r="N10" s="683"/>
    </row>
    <row r="11" spans="1:14">
      <c r="B11" s="68"/>
      <c r="C11" s="111"/>
      <c r="D11" s="119"/>
      <c r="E11" s="64"/>
      <c r="F11" s="64"/>
      <c r="G11" s="64"/>
      <c r="H11" s="67"/>
      <c r="I11" s="64"/>
      <c r="J11" s="684"/>
      <c r="K11" s="122">
        <f t="shared" si="0"/>
        <v>0</v>
      </c>
      <c r="L11" s="122">
        <f t="shared" si="1"/>
        <v>0</v>
      </c>
      <c r="M11" s="122">
        <f t="shared" si="2"/>
        <v>0</v>
      </c>
      <c r="N11" s="123"/>
    </row>
    <row r="12" spans="1:14">
      <c r="B12" s="68"/>
      <c r="C12" s="111"/>
      <c r="D12" s="119"/>
      <c r="E12" s="64"/>
      <c r="F12" s="64"/>
      <c r="G12" s="64"/>
      <c r="H12" s="67"/>
      <c r="I12" s="64"/>
      <c r="J12" s="684"/>
      <c r="K12" s="122">
        <f t="shared" si="0"/>
        <v>0</v>
      </c>
      <c r="L12" s="122">
        <f t="shared" si="1"/>
        <v>0</v>
      </c>
      <c r="M12" s="122">
        <f t="shared" si="2"/>
        <v>0</v>
      </c>
      <c r="N12" s="123"/>
    </row>
    <row r="13" spans="1:14">
      <c r="B13" s="68"/>
      <c r="C13" s="111"/>
      <c r="D13" s="119"/>
      <c r="E13" s="64"/>
      <c r="F13" s="64"/>
      <c r="G13" s="64"/>
      <c r="H13" s="67"/>
      <c r="I13" s="64"/>
      <c r="J13" s="684"/>
      <c r="K13" s="122">
        <f t="shared" si="0"/>
        <v>0</v>
      </c>
      <c r="L13" s="122">
        <f t="shared" si="1"/>
        <v>0</v>
      </c>
      <c r="M13" s="122">
        <f t="shared" si="2"/>
        <v>0</v>
      </c>
      <c r="N13" s="123"/>
    </row>
    <row r="14" spans="1:14">
      <c r="B14" s="68"/>
      <c r="C14" s="60"/>
      <c r="D14" s="685"/>
      <c r="E14" s="66"/>
      <c r="F14" s="66"/>
      <c r="G14" s="66"/>
      <c r="H14" s="67"/>
      <c r="I14" s="66"/>
      <c r="J14" s="71"/>
      <c r="K14" s="122">
        <f t="shared" si="0"/>
        <v>0</v>
      </c>
      <c r="L14" s="122">
        <f t="shared" si="1"/>
        <v>0</v>
      </c>
      <c r="M14" s="122">
        <f t="shared" si="2"/>
        <v>0</v>
      </c>
      <c r="N14" s="72"/>
    </row>
    <row r="15" spans="1:14">
      <c r="B15" s="68"/>
      <c r="C15" s="69"/>
      <c r="D15" s="70"/>
      <c r="E15" s="67"/>
      <c r="F15" s="67"/>
      <c r="G15" s="67"/>
      <c r="H15" s="67"/>
      <c r="I15" s="67"/>
      <c r="J15" s="71"/>
      <c r="K15" s="122">
        <f t="shared" si="0"/>
        <v>0</v>
      </c>
      <c r="L15" s="122">
        <f t="shared" si="1"/>
        <v>0</v>
      </c>
      <c r="M15" s="122">
        <f t="shared" si="2"/>
        <v>0</v>
      </c>
      <c r="N15" s="72"/>
    </row>
    <row r="16" spans="1:14">
      <c r="B16" s="68"/>
      <c r="C16" s="69"/>
      <c r="D16" s="70"/>
      <c r="E16" s="67"/>
      <c r="F16" s="67"/>
      <c r="G16" s="67"/>
      <c r="H16" s="67"/>
      <c r="I16" s="67"/>
      <c r="J16" s="71"/>
      <c r="K16" s="122">
        <f t="shared" si="0"/>
        <v>0</v>
      </c>
      <c r="L16" s="122">
        <f t="shared" si="1"/>
        <v>0</v>
      </c>
      <c r="M16" s="122">
        <f t="shared" si="2"/>
        <v>0</v>
      </c>
      <c r="N16" s="72"/>
    </row>
    <row r="17" spans="2:14">
      <c r="B17" s="68"/>
      <c r="C17" s="69"/>
      <c r="D17" s="70"/>
      <c r="E17" s="67"/>
      <c r="F17" s="67"/>
      <c r="G17" s="67"/>
      <c r="H17" s="67"/>
      <c r="I17" s="67"/>
      <c r="J17" s="71"/>
      <c r="K17" s="122">
        <f t="shared" si="0"/>
        <v>0</v>
      </c>
      <c r="L17" s="122">
        <f t="shared" si="1"/>
        <v>0</v>
      </c>
      <c r="M17" s="122">
        <f t="shared" si="2"/>
        <v>0</v>
      </c>
      <c r="N17" s="686"/>
    </row>
    <row r="18" spans="2:14">
      <c r="B18" s="68"/>
      <c r="C18" s="69"/>
      <c r="D18" s="70"/>
      <c r="E18" s="67"/>
      <c r="F18" s="67"/>
      <c r="G18" s="67"/>
      <c r="H18" s="67"/>
      <c r="I18" s="67"/>
      <c r="J18" s="71"/>
      <c r="K18" s="122">
        <f t="shared" si="0"/>
        <v>0</v>
      </c>
      <c r="L18" s="122">
        <f t="shared" si="1"/>
        <v>0</v>
      </c>
      <c r="M18" s="122">
        <f t="shared" si="2"/>
        <v>0</v>
      </c>
      <c r="N18" s="687"/>
    </row>
    <row r="19" spans="2:14">
      <c r="B19" s="68"/>
      <c r="C19" s="69"/>
      <c r="D19" s="70"/>
      <c r="E19" s="67"/>
      <c r="F19" s="67"/>
      <c r="G19" s="67"/>
      <c r="H19" s="67"/>
      <c r="I19" s="67"/>
      <c r="J19" s="71"/>
      <c r="K19" s="122">
        <f t="shared" si="0"/>
        <v>0</v>
      </c>
      <c r="L19" s="122">
        <f t="shared" si="1"/>
        <v>0</v>
      </c>
      <c r="M19" s="122">
        <f t="shared" si="2"/>
        <v>0</v>
      </c>
      <c r="N19" s="687"/>
    </row>
    <row r="20" spans="2:14">
      <c r="B20" s="68"/>
      <c r="C20" s="69"/>
      <c r="D20" s="70"/>
      <c r="E20" s="67"/>
      <c r="F20" s="67"/>
      <c r="G20" s="67"/>
      <c r="H20" s="67"/>
      <c r="I20" s="67"/>
      <c r="J20" s="71"/>
      <c r="K20" s="122">
        <f t="shared" si="0"/>
        <v>0</v>
      </c>
      <c r="L20" s="122">
        <f t="shared" si="1"/>
        <v>0</v>
      </c>
      <c r="M20" s="122">
        <f t="shared" si="2"/>
        <v>0</v>
      </c>
      <c r="N20" s="687"/>
    </row>
    <row r="21" spans="2:14">
      <c r="B21" s="68"/>
      <c r="C21" s="69"/>
      <c r="D21" s="70"/>
      <c r="E21" s="67"/>
      <c r="F21" s="67"/>
      <c r="G21" s="67"/>
      <c r="H21" s="67"/>
      <c r="I21" s="67"/>
      <c r="J21" s="71"/>
      <c r="K21" s="122">
        <f t="shared" si="0"/>
        <v>0</v>
      </c>
      <c r="L21" s="122">
        <f t="shared" si="1"/>
        <v>0</v>
      </c>
      <c r="M21" s="122">
        <f t="shared" si="2"/>
        <v>0</v>
      </c>
      <c r="N21" s="687"/>
    </row>
    <row r="22" spans="2:14">
      <c r="B22" s="68"/>
      <c r="C22" s="69"/>
      <c r="D22" s="70"/>
      <c r="E22" s="67"/>
      <c r="F22" s="67"/>
      <c r="G22" s="67"/>
      <c r="H22" s="67"/>
      <c r="I22" s="67"/>
      <c r="J22" s="71"/>
      <c r="K22" s="122">
        <f t="shared" si="0"/>
        <v>0</v>
      </c>
      <c r="L22" s="122">
        <f t="shared" si="1"/>
        <v>0</v>
      </c>
      <c r="M22" s="122">
        <f t="shared" si="2"/>
        <v>0</v>
      </c>
      <c r="N22" s="687"/>
    </row>
    <row r="23" spans="2:14">
      <c r="B23" s="68"/>
      <c r="C23" s="69"/>
      <c r="D23" s="70"/>
      <c r="E23" s="67"/>
      <c r="F23" s="67"/>
      <c r="G23" s="67"/>
      <c r="H23" s="67"/>
      <c r="I23" s="67"/>
      <c r="J23" s="71"/>
      <c r="K23" s="122">
        <f t="shared" si="0"/>
        <v>0</v>
      </c>
      <c r="L23" s="122">
        <f t="shared" si="1"/>
        <v>0</v>
      </c>
      <c r="M23" s="122">
        <f t="shared" si="2"/>
        <v>0</v>
      </c>
      <c r="N23" s="687"/>
    </row>
    <row r="24" spans="2:14">
      <c r="B24" s="68"/>
      <c r="C24" s="69"/>
      <c r="D24" s="70"/>
      <c r="E24" s="67"/>
      <c r="F24" s="67"/>
      <c r="G24" s="67"/>
      <c r="H24" s="67"/>
      <c r="I24" s="67"/>
      <c r="J24" s="71"/>
      <c r="K24" s="122">
        <f t="shared" si="0"/>
        <v>0</v>
      </c>
      <c r="L24" s="122">
        <f t="shared" si="1"/>
        <v>0</v>
      </c>
      <c r="M24" s="122">
        <f t="shared" si="2"/>
        <v>0</v>
      </c>
      <c r="N24" s="687"/>
    </row>
    <row r="25" spans="2:14">
      <c r="B25" s="68"/>
      <c r="C25" s="69"/>
      <c r="D25" s="70"/>
      <c r="E25" s="67"/>
      <c r="F25" s="67"/>
      <c r="G25" s="67"/>
      <c r="H25" s="67"/>
      <c r="I25" s="67"/>
      <c r="J25" s="71"/>
      <c r="K25" s="122">
        <f t="shared" si="0"/>
        <v>0</v>
      </c>
      <c r="L25" s="122">
        <f t="shared" si="1"/>
        <v>0</v>
      </c>
      <c r="M25" s="122">
        <f t="shared" si="2"/>
        <v>0</v>
      </c>
      <c r="N25" s="686"/>
    </row>
    <row r="26" spans="2:14">
      <c r="B26" s="68"/>
      <c r="C26" s="69"/>
      <c r="D26" s="70"/>
      <c r="E26" s="67"/>
      <c r="F26" s="67"/>
      <c r="G26" s="67"/>
      <c r="H26" s="67"/>
      <c r="I26" s="67"/>
      <c r="J26" s="71"/>
      <c r="K26" s="122">
        <f t="shared" si="0"/>
        <v>0</v>
      </c>
      <c r="L26" s="122">
        <f t="shared" si="1"/>
        <v>0</v>
      </c>
      <c r="M26" s="122">
        <f t="shared" si="2"/>
        <v>0</v>
      </c>
      <c r="N26" s="686"/>
    </row>
    <row r="27" spans="2:14" ht="17.25" thickBot="1">
      <c r="B27" s="688"/>
      <c r="C27" s="689"/>
      <c r="D27" s="690"/>
      <c r="E27" s="160"/>
      <c r="F27" s="160"/>
      <c r="G27" s="160"/>
      <c r="H27" s="160"/>
      <c r="I27" s="160"/>
      <c r="J27" s="691"/>
      <c r="K27" s="694">
        <f t="shared" si="0"/>
        <v>0</v>
      </c>
      <c r="L27" s="694">
        <f t="shared" si="1"/>
        <v>0</v>
      </c>
      <c r="M27" s="694">
        <f t="shared" si="2"/>
        <v>0</v>
      </c>
      <c r="N27" s="692"/>
    </row>
    <row r="28" spans="2:14">
      <c r="B28" s="693" t="s">
        <v>281</v>
      </c>
      <c r="C28" s="693"/>
      <c r="D28" s="693"/>
    </row>
    <row r="29" spans="2:14">
      <c r="B29" s="693" t="s">
        <v>578</v>
      </c>
      <c r="C29" s="74"/>
      <c r="D29"/>
    </row>
    <row r="30" spans="2:14">
      <c r="B30" s="73"/>
      <c r="C30" s="74"/>
      <c r="D30"/>
    </row>
  </sheetData>
  <mergeCells count="10">
    <mergeCell ref="C7:G7"/>
    <mergeCell ref="B1:N3"/>
    <mergeCell ref="K4:N4"/>
    <mergeCell ref="B5:B6"/>
    <mergeCell ref="C5:G5"/>
    <mergeCell ref="H5:H6"/>
    <mergeCell ref="I5:I6"/>
    <mergeCell ref="J5:J6"/>
    <mergeCell ref="N5:N6"/>
    <mergeCell ref="K5:M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S6"/>
    </sheetView>
  </sheetViews>
  <sheetFormatPr defaultRowHeight="16.5"/>
  <cols>
    <col min="1" max="1" width="1.75" style="45" customWidth="1"/>
    <col min="2" max="2" width="5.75" style="45" bestFit="1" customWidth="1"/>
    <col min="3" max="3" width="7.75" style="675" bestFit="1" customWidth="1"/>
    <col min="4" max="4" width="19" style="674" customWidth="1"/>
    <col min="5" max="5" width="15.125" style="675" customWidth="1"/>
    <col min="6" max="6" width="9.875" style="675" customWidth="1"/>
    <col min="7" max="7" width="15.125" style="675" customWidth="1"/>
    <col min="8" max="9" width="9" style="45"/>
    <col min="10" max="10" width="9.625" style="45" bestFit="1" customWidth="1"/>
    <col min="11" max="13" width="13.875" style="45" bestFit="1" customWidth="1"/>
    <col min="14" max="254" width="9" style="45"/>
    <col min="255" max="255" width="1.75" style="45" customWidth="1"/>
    <col min="256" max="256" width="5.75" style="45" bestFit="1" customWidth="1"/>
    <col min="257" max="257" width="7.75" style="45" bestFit="1" customWidth="1"/>
    <col min="258" max="258" width="12.5" style="45" bestFit="1" customWidth="1"/>
    <col min="259" max="259" width="16.625" style="45" customWidth="1"/>
    <col min="260" max="260" width="9" style="45"/>
    <col min="261" max="261" width="14.375" style="45" bestFit="1" customWidth="1"/>
    <col min="262" max="264" width="9" style="45"/>
    <col min="265" max="265" width="5.75" style="45" customWidth="1"/>
    <col min="266" max="266" width="9" style="45"/>
    <col min="267" max="269" width="15.875" style="45" bestFit="1" customWidth="1"/>
    <col min="270" max="510" width="9" style="45"/>
    <col min="511" max="511" width="1.75" style="45" customWidth="1"/>
    <col min="512" max="512" width="5.75" style="45" bestFit="1" customWidth="1"/>
    <col min="513" max="513" width="7.75" style="45" bestFit="1" customWidth="1"/>
    <col min="514" max="514" width="12.5" style="45" bestFit="1" customWidth="1"/>
    <col min="515" max="515" width="16.625" style="45" customWidth="1"/>
    <col min="516" max="516" width="9" style="45"/>
    <col min="517" max="517" width="14.375" style="45" bestFit="1" customWidth="1"/>
    <col min="518" max="520" width="9" style="45"/>
    <col min="521" max="521" width="5.75" style="45" customWidth="1"/>
    <col min="522" max="522" width="9" style="45"/>
    <col min="523" max="525" width="15.875" style="45" bestFit="1" customWidth="1"/>
    <col min="526" max="766" width="9" style="45"/>
    <col min="767" max="767" width="1.75" style="45" customWidth="1"/>
    <col min="768" max="768" width="5.75" style="45" bestFit="1" customWidth="1"/>
    <col min="769" max="769" width="7.75" style="45" bestFit="1" customWidth="1"/>
    <col min="770" max="770" width="12.5" style="45" bestFit="1" customWidth="1"/>
    <col min="771" max="771" width="16.625" style="45" customWidth="1"/>
    <col min="772" max="772" width="9" style="45"/>
    <col min="773" max="773" width="14.375" style="45" bestFit="1" customWidth="1"/>
    <col min="774" max="776" width="9" style="45"/>
    <col min="777" max="777" width="5.75" style="45" customWidth="1"/>
    <col min="778" max="778" width="9" style="45"/>
    <col min="779" max="781" width="15.875" style="45" bestFit="1" customWidth="1"/>
    <col min="782" max="1022" width="9" style="45"/>
    <col min="1023" max="1023" width="1.75" style="45" customWidth="1"/>
    <col min="1024" max="1024" width="5.75" style="45" bestFit="1" customWidth="1"/>
    <col min="1025" max="1025" width="7.75" style="45" bestFit="1" customWidth="1"/>
    <col min="1026" max="1026" width="12.5" style="45" bestFit="1" customWidth="1"/>
    <col min="1027" max="1027" width="16.625" style="45" customWidth="1"/>
    <col min="1028" max="1028" width="9" style="45"/>
    <col min="1029" max="1029" width="14.375" style="45" bestFit="1" customWidth="1"/>
    <col min="1030" max="1032" width="9" style="45"/>
    <col min="1033" max="1033" width="5.75" style="45" customWidth="1"/>
    <col min="1034" max="1034" width="9" style="45"/>
    <col min="1035" max="1037" width="15.875" style="45" bestFit="1" customWidth="1"/>
    <col min="1038" max="1278" width="9" style="45"/>
    <col min="1279" max="1279" width="1.75" style="45" customWidth="1"/>
    <col min="1280" max="1280" width="5.75" style="45" bestFit="1" customWidth="1"/>
    <col min="1281" max="1281" width="7.75" style="45" bestFit="1" customWidth="1"/>
    <col min="1282" max="1282" width="12.5" style="45" bestFit="1" customWidth="1"/>
    <col min="1283" max="1283" width="16.625" style="45" customWidth="1"/>
    <col min="1284" max="1284" width="9" style="45"/>
    <col min="1285" max="1285" width="14.375" style="45" bestFit="1" customWidth="1"/>
    <col min="1286" max="1288" width="9" style="45"/>
    <col min="1289" max="1289" width="5.75" style="45" customWidth="1"/>
    <col min="1290" max="1290" width="9" style="45"/>
    <col min="1291" max="1293" width="15.875" style="45" bestFit="1" customWidth="1"/>
    <col min="1294" max="1534" width="9" style="45"/>
    <col min="1535" max="1535" width="1.75" style="45" customWidth="1"/>
    <col min="1536" max="1536" width="5.75" style="45" bestFit="1" customWidth="1"/>
    <col min="1537" max="1537" width="7.75" style="45" bestFit="1" customWidth="1"/>
    <col min="1538" max="1538" width="12.5" style="45" bestFit="1" customWidth="1"/>
    <col min="1539" max="1539" width="16.625" style="45" customWidth="1"/>
    <col min="1540" max="1540" width="9" style="45"/>
    <col min="1541" max="1541" width="14.375" style="45" bestFit="1" customWidth="1"/>
    <col min="1542" max="1544" width="9" style="45"/>
    <col min="1545" max="1545" width="5.75" style="45" customWidth="1"/>
    <col min="1546" max="1546" width="9" style="45"/>
    <col min="1547" max="1549" width="15.875" style="45" bestFit="1" customWidth="1"/>
    <col min="1550" max="1790" width="9" style="45"/>
    <col min="1791" max="1791" width="1.75" style="45" customWidth="1"/>
    <col min="1792" max="1792" width="5.75" style="45" bestFit="1" customWidth="1"/>
    <col min="1793" max="1793" width="7.75" style="45" bestFit="1" customWidth="1"/>
    <col min="1794" max="1794" width="12.5" style="45" bestFit="1" customWidth="1"/>
    <col min="1795" max="1795" width="16.625" style="45" customWidth="1"/>
    <col min="1796" max="1796" width="9" style="45"/>
    <col min="1797" max="1797" width="14.375" style="45" bestFit="1" customWidth="1"/>
    <col min="1798" max="1800" width="9" style="45"/>
    <col min="1801" max="1801" width="5.75" style="45" customWidth="1"/>
    <col min="1802" max="1802" width="9" style="45"/>
    <col min="1803" max="1805" width="15.875" style="45" bestFit="1" customWidth="1"/>
    <col min="1806" max="2046" width="9" style="45"/>
    <col min="2047" max="2047" width="1.75" style="45" customWidth="1"/>
    <col min="2048" max="2048" width="5.75" style="45" bestFit="1" customWidth="1"/>
    <col min="2049" max="2049" width="7.75" style="45" bestFit="1" customWidth="1"/>
    <col min="2050" max="2050" width="12.5" style="45" bestFit="1" customWidth="1"/>
    <col min="2051" max="2051" width="16.625" style="45" customWidth="1"/>
    <col min="2052" max="2052" width="9" style="45"/>
    <col min="2053" max="2053" width="14.375" style="45" bestFit="1" customWidth="1"/>
    <col min="2054" max="2056" width="9" style="45"/>
    <col min="2057" max="2057" width="5.75" style="45" customWidth="1"/>
    <col min="2058" max="2058" width="9" style="45"/>
    <col min="2059" max="2061" width="15.875" style="45" bestFit="1" customWidth="1"/>
    <col min="2062" max="2302" width="9" style="45"/>
    <col min="2303" max="2303" width="1.75" style="45" customWidth="1"/>
    <col min="2304" max="2304" width="5.75" style="45" bestFit="1" customWidth="1"/>
    <col min="2305" max="2305" width="7.75" style="45" bestFit="1" customWidth="1"/>
    <col min="2306" max="2306" width="12.5" style="45" bestFit="1" customWidth="1"/>
    <col min="2307" max="2307" width="16.625" style="45" customWidth="1"/>
    <col min="2308" max="2308" width="9" style="45"/>
    <col min="2309" max="2309" width="14.375" style="45" bestFit="1" customWidth="1"/>
    <col min="2310" max="2312" width="9" style="45"/>
    <col min="2313" max="2313" width="5.75" style="45" customWidth="1"/>
    <col min="2314" max="2314" width="9" style="45"/>
    <col min="2315" max="2317" width="15.875" style="45" bestFit="1" customWidth="1"/>
    <col min="2318" max="2558" width="9" style="45"/>
    <col min="2559" max="2559" width="1.75" style="45" customWidth="1"/>
    <col min="2560" max="2560" width="5.75" style="45" bestFit="1" customWidth="1"/>
    <col min="2561" max="2561" width="7.75" style="45" bestFit="1" customWidth="1"/>
    <col min="2562" max="2562" width="12.5" style="45" bestFit="1" customWidth="1"/>
    <col min="2563" max="2563" width="16.625" style="45" customWidth="1"/>
    <col min="2564" max="2564" width="9" style="45"/>
    <col min="2565" max="2565" width="14.375" style="45" bestFit="1" customWidth="1"/>
    <col min="2566" max="2568" width="9" style="45"/>
    <col min="2569" max="2569" width="5.75" style="45" customWidth="1"/>
    <col min="2570" max="2570" width="9" style="45"/>
    <col min="2571" max="2573" width="15.875" style="45" bestFit="1" customWidth="1"/>
    <col min="2574" max="2814" width="9" style="45"/>
    <col min="2815" max="2815" width="1.75" style="45" customWidth="1"/>
    <col min="2816" max="2816" width="5.75" style="45" bestFit="1" customWidth="1"/>
    <col min="2817" max="2817" width="7.75" style="45" bestFit="1" customWidth="1"/>
    <col min="2818" max="2818" width="12.5" style="45" bestFit="1" customWidth="1"/>
    <col min="2819" max="2819" width="16.625" style="45" customWidth="1"/>
    <col min="2820" max="2820" width="9" style="45"/>
    <col min="2821" max="2821" width="14.375" style="45" bestFit="1" customWidth="1"/>
    <col min="2822" max="2824" width="9" style="45"/>
    <col min="2825" max="2825" width="5.75" style="45" customWidth="1"/>
    <col min="2826" max="2826" width="9" style="45"/>
    <col min="2827" max="2829" width="15.875" style="45" bestFit="1" customWidth="1"/>
    <col min="2830" max="3070" width="9" style="45"/>
    <col min="3071" max="3071" width="1.75" style="45" customWidth="1"/>
    <col min="3072" max="3072" width="5.75" style="45" bestFit="1" customWidth="1"/>
    <col min="3073" max="3073" width="7.75" style="45" bestFit="1" customWidth="1"/>
    <col min="3074" max="3074" width="12.5" style="45" bestFit="1" customWidth="1"/>
    <col min="3075" max="3075" width="16.625" style="45" customWidth="1"/>
    <col min="3076" max="3076" width="9" style="45"/>
    <col min="3077" max="3077" width="14.375" style="45" bestFit="1" customWidth="1"/>
    <col min="3078" max="3080" width="9" style="45"/>
    <col min="3081" max="3081" width="5.75" style="45" customWidth="1"/>
    <col min="3082" max="3082" width="9" style="45"/>
    <col min="3083" max="3085" width="15.875" style="45" bestFit="1" customWidth="1"/>
    <col min="3086" max="3326" width="9" style="45"/>
    <col min="3327" max="3327" width="1.75" style="45" customWidth="1"/>
    <col min="3328" max="3328" width="5.75" style="45" bestFit="1" customWidth="1"/>
    <col min="3329" max="3329" width="7.75" style="45" bestFit="1" customWidth="1"/>
    <col min="3330" max="3330" width="12.5" style="45" bestFit="1" customWidth="1"/>
    <col min="3331" max="3331" width="16.625" style="45" customWidth="1"/>
    <col min="3332" max="3332" width="9" style="45"/>
    <col min="3333" max="3333" width="14.375" style="45" bestFit="1" customWidth="1"/>
    <col min="3334" max="3336" width="9" style="45"/>
    <col min="3337" max="3337" width="5.75" style="45" customWidth="1"/>
    <col min="3338" max="3338" width="9" style="45"/>
    <col min="3339" max="3341" width="15.875" style="45" bestFit="1" customWidth="1"/>
    <col min="3342" max="3582" width="9" style="45"/>
    <col min="3583" max="3583" width="1.75" style="45" customWidth="1"/>
    <col min="3584" max="3584" width="5.75" style="45" bestFit="1" customWidth="1"/>
    <col min="3585" max="3585" width="7.75" style="45" bestFit="1" customWidth="1"/>
    <col min="3586" max="3586" width="12.5" style="45" bestFit="1" customWidth="1"/>
    <col min="3587" max="3587" width="16.625" style="45" customWidth="1"/>
    <col min="3588" max="3588" width="9" style="45"/>
    <col min="3589" max="3589" width="14.375" style="45" bestFit="1" customWidth="1"/>
    <col min="3590" max="3592" width="9" style="45"/>
    <col min="3593" max="3593" width="5.75" style="45" customWidth="1"/>
    <col min="3594" max="3594" width="9" style="45"/>
    <col min="3595" max="3597" width="15.875" style="45" bestFit="1" customWidth="1"/>
    <col min="3598" max="3838" width="9" style="45"/>
    <col min="3839" max="3839" width="1.75" style="45" customWidth="1"/>
    <col min="3840" max="3840" width="5.75" style="45" bestFit="1" customWidth="1"/>
    <col min="3841" max="3841" width="7.75" style="45" bestFit="1" customWidth="1"/>
    <col min="3842" max="3842" width="12.5" style="45" bestFit="1" customWidth="1"/>
    <col min="3843" max="3843" width="16.625" style="45" customWidth="1"/>
    <col min="3844" max="3844" width="9" style="45"/>
    <col min="3845" max="3845" width="14.375" style="45" bestFit="1" customWidth="1"/>
    <col min="3846" max="3848" width="9" style="45"/>
    <col min="3849" max="3849" width="5.75" style="45" customWidth="1"/>
    <col min="3850" max="3850" width="9" style="45"/>
    <col min="3851" max="3853" width="15.875" style="45" bestFit="1" customWidth="1"/>
    <col min="3854" max="4094" width="9" style="45"/>
    <col min="4095" max="4095" width="1.75" style="45" customWidth="1"/>
    <col min="4096" max="4096" width="5.75" style="45" bestFit="1" customWidth="1"/>
    <col min="4097" max="4097" width="7.75" style="45" bestFit="1" customWidth="1"/>
    <col min="4098" max="4098" width="12.5" style="45" bestFit="1" customWidth="1"/>
    <col min="4099" max="4099" width="16.625" style="45" customWidth="1"/>
    <col min="4100" max="4100" width="9" style="45"/>
    <col min="4101" max="4101" width="14.375" style="45" bestFit="1" customWidth="1"/>
    <col min="4102" max="4104" width="9" style="45"/>
    <col min="4105" max="4105" width="5.75" style="45" customWidth="1"/>
    <col min="4106" max="4106" width="9" style="45"/>
    <col min="4107" max="4109" width="15.875" style="45" bestFit="1" customWidth="1"/>
    <col min="4110" max="4350" width="9" style="45"/>
    <col min="4351" max="4351" width="1.75" style="45" customWidth="1"/>
    <col min="4352" max="4352" width="5.75" style="45" bestFit="1" customWidth="1"/>
    <col min="4353" max="4353" width="7.75" style="45" bestFit="1" customWidth="1"/>
    <col min="4354" max="4354" width="12.5" style="45" bestFit="1" customWidth="1"/>
    <col min="4355" max="4355" width="16.625" style="45" customWidth="1"/>
    <col min="4356" max="4356" width="9" style="45"/>
    <col min="4357" max="4357" width="14.375" style="45" bestFit="1" customWidth="1"/>
    <col min="4358" max="4360" width="9" style="45"/>
    <col min="4361" max="4361" width="5.75" style="45" customWidth="1"/>
    <col min="4362" max="4362" width="9" style="45"/>
    <col min="4363" max="4365" width="15.875" style="45" bestFit="1" customWidth="1"/>
    <col min="4366" max="4606" width="9" style="45"/>
    <col min="4607" max="4607" width="1.75" style="45" customWidth="1"/>
    <col min="4608" max="4608" width="5.75" style="45" bestFit="1" customWidth="1"/>
    <col min="4609" max="4609" width="7.75" style="45" bestFit="1" customWidth="1"/>
    <col min="4610" max="4610" width="12.5" style="45" bestFit="1" customWidth="1"/>
    <col min="4611" max="4611" width="16.625" style="45" customWidth="1"/>
    <col min="4612" max="4612" width="9" style="45"/>
    <col min="4613" max="4613" width="14.375" style="45" bestFit="1" customWidth="1"/>
    <col min="4614" max="4616" width="9" style="45"/>
    <col min="4617" max="4617" width="5.75" style="45" customWidth="1"/>
    <col min="4618" max="4618" width="9" style="45"/>
    <col min="4619" max="4621" width="15.875" style="45" bestFit="1" customWidth="1"/>
    <col min="4622" max="4862" width="9" style="45"/>
    <col min="4863" max="4863" width="1.75" style="45" customWidth="1"/>
    <col min="4864" max="4864" width="5.75" style="45" bestFit="1" customWidth="1"/>
    <col min="4865" max="4865" width="7.75" style="45" bestFit="1" customWidth="1"/>
    <col min="4866" max="4866" width="12.5" style="45" bestFit="1" customWidth="1"/>
    <col min="4867" max="4867" width="16.625" style="45" customWidth="1"/>
    <col min="4868" max="4868" width="9" style="45"/>
    <col min="4869" max="4869" width="14.375" style="45" bestFit="1" customWidth="1"/>
    <col min="4870" max="4872" width="9" style="45"/>
    <col min="4873" max="4873" width="5.75" style="45" customWidth="1"/>
    <col min="4874" max="4874" width="9" style="45"/>
    <col min="4875" max="4877" width="15.875" style="45" bestFit="1" customWidth="1"/>
    <col min="4878" max="5118" width="9" style="45"/>
    <col min="5119" max="5119" width="1.75" style="45" customWidth="1"/>
    <col min="5120" max="5120" width="5.75" style="45" bestFit="1" customWidth="1"/>
    <col min="5121" max="5121" width="7.75" style="45" bestFit="1" customWidth="1"/>
    <col min="5122" max="5122" width="12.5" style="45" bestFit="1" customWidth="1"/>
    <col min="5123" max="5123" width="16.625" style="45" customWidth="1"/>
    <col min="5124" max="5124" width="9" style="45"/>
    <col min="5125" max="5125" width="14.375" style="45" bestFit="1" customWidth="1"/>
    <col min="5126" max="5128" width="9" style="45"/>
    <col min="5129" max="5129" width="5.75" style="45" customWidth="1"/>
    <col min="5130" max="5130" width="9" style="45"/>
    <col min="5131" max="5133" width="15.875" style="45" bestFit="1" customWidth="1"/>
    <col min="5134" max="5374" width="9" style="45"/>
    <col min="5375" max="5375" width="1.75" style="45" customWidth="1"/>
    <col min="5376" max="5376" width="5.75" style="45" bestFit="1" customWidth="1"/>
    <col min="5377" max="5377" width="7.75" style="45" bestFit="1" customWidth="1"/>
    <col min="5378" max="5378" width="12.5" style="45" bestFit="1" customWidth="1"/>
    <col min="5379" max="5379" width="16.625" style="45" customWidth="1"/>
    <col min="5380" max="5380" width="9" style="45"/>
    <col min="5381" max="5381" width="14.375" style="45" bestFit="1" customWidth="1"/>
    <col min="5382" max="5384" width="9" style="45"/>
    <col min="5385" max="5385" width="5.75" style="45" customWidth="1"/>
    <col min="5386" max="5386" width="9" style="45"/>
    <col min="5387" max="5389" width="15.875" style="45" bestFit="1" customWidth="1"/>
    <col min="5390" max="5630" width="9" style="45"/>
    <col min="5631" max="5631" width="1.75" style="45" customWidth="1"/>
    <col min="5632" max="5632" width="5.75" style="45" bestFit="1" customWidth="1"/>
    <col min="5633" max="5633" width="7.75" style="45" bestFit="1" customWidth="1"/>
    <col min="5634" max="5634" width="12.5" style="45" bestFit="1" customWidth="1"/>
    <col min="5635" max="5635" width="16.625" style="45" customWidth="1"/>
    <col min="5636" max="5636" width="9" style="45"/>
    <col min="5637" max="5637" width="14.375" style="45" bestFit="1" customWidth="1"/>
    <col min="5638" max="5640" width="9" style="45"/>
    <col min="5641" max="5641" width="5.75" style="45" customWidth="1"/>
    <col min="5642" max="5642" width="9" style="45"/>
    <col min="5643" max="5645" width="15.875" style="45" bestFit="1" customWidth="1"/>
    <col min="5646" max="5886" width="9" style="45"/>
    <col min="5887" max="5887" width="1.75" style="45" customWidth="1"/>
    <col min="5888" max="5888" width="5.75" style="45" bestFit="1" customWidth="1"/>
    <col min="5889" max="5889" width="7.75" style="45" bestFit="1" customWidth="1"/>
    <col min="5890" max="5890" width="12.5" style="45" bestFit="1" customWidth="1"/>
    <col min="5891" max="5891" width="16.625" style="45" customWidth="1"/>
    <col min="5892" max="5892" width="9" style="45"/>
    <col min="5893" max="5893" width="14.375" style="45" bestFit="1" customWidth="1"/>
    <col min="5894" max="5896" width="9" style="45"/>
    <col min="5897" max="5897" width="5.75" style="45" customWidth="1"/>
    <col min="5898" max="5898" width="9" style="45"/>
    <col min="5899" max="5901" width="15.875" style="45" bestFit="1" customWidth="1"/>
    <col min="5902" max="6142" width="9" style="45"/>
    <col min="6143" max="6143" width="1.75" style="45" customWidth="1"/>
    <col min="6144" max="6144" width="5.75" style="45" bestFit="1" customWidth="1"/>
    <col min="6145" max="6145" width="7.75" style="45" bestFit="1" customWidth="1"/>
    <col min="6146" max="6146" width="12.5" style="45" bestFit="1" customWidth="1"/>
    <col min="6147" max="6147" width="16.625" style="45" customWidth="1"/>
    <col min="6148" max="6148" width="9" style="45"/>
    <col min="6149" max="6149" width="14.375" style="45" bestFit="1" customWidth="1"/>
    <col min="6150" max="6152" width="9" style="45"/>
    <col min="6153" max="6153" width="5.75" style="45" customWidth="1"/>
    <col min="6154" max="6154" width="9" style="45"/>
    <col min="6155" max="6157" width="15.875" style="45" bestFit="1" customWidth="1"/>
    <col min="6158" max="6398" width="9" style="45"/>
    <col min="6399" max="6399" width="1.75" style="45" customWidth="1"/>
    <col min="6400" max="6400" width="5.75" style="45" bestFit="1" customWidth="1"/>
    <col min="6401" max="6401" width="7.75" style="45" bestFit="1" customWidth="1"/>
    <col min="6402" max="6402" width="12.5" style="45" bestFit="1" customWidth="1"/>
    <col min="6403" max="6403" width="16.625" style="45" customWidth="1"/>
    <col min="6404" max="6404" width="9" style="45"/>
    <col min="6405" max="6405" width="14.375" style="45" bestFit="1" customWidth="1"/>
    <col min="6406" max="6408" width="9" style="45"/>
    <col min="6409" max="6409" width="5.75" style="45" customWidth="1"/>
    <col min="6410" max="6410" width="9" style="45"/>
    <col min="6411" max="6413" width="15.875" style="45" bestFit="1" customWidth="1"/>
    <col min="6414" max="6654" width="9" style="45"/>
    <col min="6655" max="6655" width="1.75" style="45" customWidth="1"/>
    <col min="6656" max="6656" width="5.75" style="45" bestFit="1" customWidth="1"/>
    <col min="6657" max="6657" width="7.75" style="45" bestFit="1" customWidth="1"/>
    <col min="6658" max="6658" width="12.5" style="45" bestFit="1" customWidth="1"/>
    <col min="6659" max="6659" width="16.625" style="45" customWidth="1"/>
    <col min="6660" max="6660" width="9" style="45"/>
    <col min="6661" max="6661" width="14.375" style="45" bestFit="1" customWidth="1"/>
    <col min="6662" max="6664" width="9" style="45"/>
    <col min="6665" max="6665" width="5.75" style="45" customWidth="1"/>
    <col min="6666" max="6666" width="9" style="45"/>
    <col min="6667" max="6669" width="15.875" style="45" bestFit="1" customWidth="1"/>
    <col min="6670" max="6910" width="9" style="45"/>
    <col min="6911" max="6911" width="1.75" style="45" customWidth="1"/>
    <col min="6912" max="6912" width="5.75" style="45" bestFit="1" customWidth="1"/>
    <col min="6913" max="6913" width="7.75" style="45" bestFit="1" customWidth="1"/>
    <col min="6914" max="6914" width="12.5" style="45" bestFit="1" customWidth="1"/>
    <col min="6915" max="6915" width="16.625" style="45" customWidth="1"/>
    <col min="6916" max="6916" width="9" style="45"/>
    <col min="6917" max="6917" width="14.375" style="45" bestFit="1" customWidth="1"/>
    <col min="6918" max="6920" width="9" style="45"/>
    <col min="6921" max="6921" width="5.75" style="45" customWidth="1"/>
    <col min="6922" max="6922" width="9" style="45"/>
    <col min="6923" max="6925" width="15.875" style="45" bestFit="1" customWidth="1"/>
    <col min="6926" max="7166" width="9" style="45"/>
    <col min="7167" max="7167" width="1.75" style="45" customWidth="1"/>
    <col min="7168" max="7168" width="5.75" style="45" bestFit="1" customWidth="1"/>
    <col min="7169" max="7169" width="7.75" style="45" bestFit="1" customWidth="1"/>
    <col min="7170" max="7170" width="12.5" style="45" bestFit="1" customWidth="1"/>
    <col min="7171" max="7171" width="16.625" style="45" customWidth="1"/>
    <col min="7172" max="7172" width="9" style="45"/>
    <col min="7173" max="7173" width="14.375" style="45" bestFit="1" customWidth="1"/>
    <col min="7174" max="7176" width="9" style="45"/>
    <col min="7177" max="7177" width="5.75" style="45" customWidth="1"/>
    <col min="7178" max="7178" width="9" style="45"/>
    <col min="7179" max="7181" width="15.875" style="45" bestFit="1" customWidth="1"/>
    <col min="7182" max="7422" width="9" style="45"/>
    <col min="7423" max="7423" width="1.75" style="45" customWidth="1"/>
    <col min="7424" max="7424" width="5.75" style="45" bestFit="1" customWidth="1"/>
    <col min="7425" max="7425" width="7.75" style="45" bestFit="1" customWidth="1"/>
    <col min="7426" max="7426" width="12.5" style="45" bestFit="1" customWidth="1"/>
    <col min="7427" max="7427" width="16.625" style="45" customWidth="1"/>
    <col min="7428" max="7428" width="9" style="45"/>
    <col min="7429" max="7429" width="14.375" style="45" bestFit="1" customWidth="1"/>
    <col min="7430" max="7432" width="9" style="45"/>
    <col min="7433" max="7433" width="5.75" style="45" customWidth="1"/>
    <col min="7434" max="7434" width="9" style="45"/>
    <col min="7435" max="7437" width="15.875" style="45" bestFit="1" customWidth="1"/>
    <col min="7438" max="7678" width="9" style="45"/>
    <col min="7679" max="7679" width="1.75" style="45" customWidth="1"/>
    <col min="7680" max="7680" width="5.75" style="45" bestFit="1" customWidth="1"/>
    <col min="7681" max="7681" width="7.75" style="45" bestFit="1" customWidth="1"/>
    <col min="7682" max="7682" width="12.5" style="45" bestFit="1" customWidth="1"/>
    <col min="7683" max="7683" width="16.625" style="45" customWidth="1"/>
    <col min="7684" max="7684" width="9" style="45"/>
    <col min="7685" max="7685" width="14.375" style="45" bestFit="1" customWidth="1"/>
    <col min="7686" max="7688" width="9" style="45"/>
    <col min="7689" max="7689" width="5.75" style="45" customWidth="1"/>
    <col min="7690" max="7690" width="9" style="45"/>
    <col min="7691" max="7693" width="15.875" style="45" bestFit="1" customWidth="1"/>
    <col min="7694" max="7934" width="9" style="45"/>
    <col min="7935" max="7935" width="1.75" style="45" customWidth="1"/>
    <col min="7936" max="7936" width="5.75" style="45" bestFit="1" customWidth="1"/>
    <col min="7937" max="7937" width="7.75" style="45" bestFit="1" customWidth="1"/>
    <col min="7938" max="7938" width="12.5" style="45" bestFit="1" customWidth="1"/>
    <col min="7939" max="7939" width="16.625" style="45" customWidth="1"/>
    <col min="7940" max="7940" width="9" style="45"/>
    <col min="7941" max="7941" width="14.375" style="45" bestFit="1" customWidth="1"/>
    <col min="7942" max="7944" width="9" style="45"/>
    <col min="7945" max="7945" width="5.75" style="45" customWidth="1"/>
    <col min="7946" max="7946" width="9" style="45"/>
    <col min="7947" max="7949" width="15.875" style="45" bestFit="1" customWidth="1"/>
    <col min="7950" max="8190" width="9" style="45"/>
    <col min="8191" max="8191" width="1.75" style="45" customWidth="1"/>
    <col min="8192" max="8192" width="5.75" style="45" bestFit="1" customWidth="1"/>
    <col min="8193" max="8193" width="7.75" style="45" bestFit="1" customWidth="1"/>
    <col min="8194" max="8194" width="12.5" style="45" bestFit="1" customWidth="1"/>
    <col min="8195" max="8195" width="16.625" style="45" customWidth="1"/>
    <col min="8196" max="8196" width="9" style="45"/>
    <col min="8197" max="8197" width="14.375" style="45" bestFit="1" customWidth="1"/>
    <col min="8198" max="8200" width="9" style="45"/>
    <col min="8201" max="8201" width="5.75" style="45" customWidth="1"/>
    <col min="8202" max="8202" width="9" style="45"/>
    <col min="8203" max="8205" width="15.875" style="45" bestFit="1" customWidth="1"/>
    <col min="8206" max="8446" width="9" style="45"/>
    <col min="8447" max="8447" width="1.75" style="45" customWidth="1"/>
    <col min="8448" max="8448" width="5.75" style="45" bestFit="1" customWidth="1"/>
    <col min="8449" max="8449" width="7.75" style="45" bestFit="1" customWidth="1"/>
    <col min="8450" max="8450" width="12.5" style="45" bestFit="1" customWidth="1"/>
    <col min="8451" max="8451" width="16.625" style="45" customWidth="1"/>
    <col min="8452" max="8452" width="9" style="45"/>
    <col min="8453" max="8453" width="14.375" style="45" bestFit="1" customWidth="1"/>
    <col min="8454" max="8456" width="9" style="45"/>
    <col min="8457" max="8457" width="5.75" style="45" customWidth="1"/>
    <col min="8458" max="8458" width="9" style="45"/>
    <col min="8459" max="8461" width="15.875" style="45" bestFit="1" customWidth="1"/>
    <col min="8462" max="8702" width="9" style="45"/>
    <col min="8703" max="8703" width="1.75" style="45" customWidth="1"/>
    <col min="8704" max="8704" width="5.75" style="45" bestFit="1" customWidth="1"/>
    <col min="8705" max="8705" width="7.75" style="45" bestFit="1" customWidth="1"/>
    <col min="8706" max="8706" width="12.5" style="45" bestFit="1" customWidth="1"/>
    <col min="8707" max="8707" width="16.625" style="45" customWidth="1"/>
    <col min="8708" max="8708" width="9" style="45"/>
    <col min="8709" max="8709" width="14.375" style="45" bestFit="1" customWidth="1"/>
    <col min="8710" max="8712" width="9" style="45"/>
    <col min="8713" max="8713" width="5.75" style="45" customWidth="1"/>
    <col min="8714" max="8714" width="9" style="45"/>
    <col min="8715" max="8717" width="15.875" style="45" bestFit="1" customWidth="1"/>
    <col min="8718" max="8958" width="9" style="45"/>
    <col min="8959" max="8959" width="1.75" style="45" customWidth="1"/>
    <col min="8960" max="8960" width="5.75" style="45" bestFit="1" customWidth="1"/>
    <col min="8961" max="8961" width="7.75" style="45" bestFit="1" customWidth="1"/>
    <col min="8962" max="8962" width="12.5" style="45" bestFit="1" customWidth="1"/>
    <col min="8963" max="8963" width="16.625" style="45" customWidth="1"/>
    <col min="8964" max="8964" width="9" style="45"/>
    <col min="8965" max="8965" width="14.375" style="45" bestFit="1" customWidth="1"/>
    <col min="8966" max="8968" width="9" style="45"/>
    <col min="8969" max="8969" width="5.75" style="45" customWidth="1"/>
    <col min="8970" max="8970" width="9" style="45"/>
    <col min="8971" max="8973" width="15.875" style="45" bestFit="1" customWidth="1"/>
    <col min="8974" max="9214" width="9" style="45"/>
    <col min="9215" max="9215" width="1.75" style="45" customWidth="1"/>
    <col min="9216" max="9216" width="5.75" style="45" bestFit="1" customWidth="1"/>
    <col min="9217" max="9217" width="7.75" style="45" bestFit="1" customWidth="1"/>
    <col min="9218" max="9218" width="12.5" style="45" bestFit="1" customWidth="1"/>
    <col min="9219" max="9219" width="16.625" style="45" customWidth="1"/>
    <col min="9220" max="9220" width="9" style="45"/>
    <col min="9221" max="9221" width="14.375" style="45" bestFit="1" customWidth="1"/>
    <col min="9222" max="9224" width="9" style="45"/>
    <col min="9225" max="9225" width="5.75" style="45" customWidth="1"/>
    <col min="9226" max="9226" width="9" style="45"/>
    <col min="9227" max="9229" width="15.875" style="45" bestFit="1" customWidth="1"/>
    <col min="9230" max="9470" width="9" style="45"/>
    <col min="9471" max="9471" width="1.75" style="45" customWidth="1"/>
    <col min="9472" max="9472" width="5.75" style="45" bestFit="1" customWidth="1"/>
    <col min="9473" max="9473" width="7.75" style="45" bestFit="1" customWidth="1"/>
    <col min="9474" max="9474" width="12.5" style="45" bestFit="1" customWidth="1"/>
    <col min="9475" max="9475" width="16.625" style="45" customWidth="1"/>
    <col min="9476" max="9476" width="9" style="45"/>
    <col min="9477" max="9477" width="14.375" style="45" bestFit="1" customWidth="1"/>
    <col min="9478" max="9480" width="9" style="45"/>
    <col min="9481" max="9481" width="5.75" style="45" customWidth="1"/>
    <col min="9482" max="9482" width="9" style="45"/>
    <col min="9483" max="9485" width="15.875" style="45" bestFit="1" customWidth="1"/>
    <col min="9486" max="9726" width="9" style="45"/>
    <col min="9727" max="9727" width="1.75" style="45" customWidth="1"/>
    <col min="9728" max="9728" width="5.75" style="45" bestFit="1" customWidth="1"/>
    <col min="9729" max="9729" width="7.75" style="45" bestFit="1" customWidth="1"/>
    <col min="9730" max="9730" width="12.5" style="45" bestFit="1" customWidth="1"/>
    <col min="9731" max="9731" width="16.625" style="45" customWidth="1"/>
    <col min="9732" max="9732" width="9" style="45"/>
    <col min="9733" max="9733" width="14.375" style="45" bestFit="1" customWidth="1"/>
    <col min="9734" max="9736" width="9" style="45"/>
    <col min="9737" max="9737" width="5.75" style="45" customWidth="1"/>
    <col min="9738" max="9738" width="9" style="45"/>
    <col min="9739" max="9741" width="15.875" style="45" bestFit="1" customWidth="1"/>
    <col min="9742" max="9982" width="9" style="45"/>
    <col min="9983" max="9983" width="1.75" style="45" customWidth="1"/>
    <col min="9984" max="9984" width="5.75" style="45" bestFit="1" customWidth="1"/>
    <col min="9985" max="9985" width="7.75" style="45" bestFit="1" customWidth="1"/>
    <col min="9986" max="9986" width="12.5" style="45" bestFit="1" customWidth="1"/>
    <col min="9987" max="9987" width="16.625" style="45" customWidth="1"/>
    <col min="9988" max="9988" width="9" style="45"/>
    <col min="9989" max="9989" width="14.375" style="45" bestFit="1" customWidth="1"/>
    <col min="9990" max="9992" width="9" style="45"/>
    <col min="9993" max="9993" width="5.75" style="45" customWidth="1"/>
    <col min="9994" max="9994" width="9" style="45"/>
    <col min="9995" max="9997" width="15.875" style="45" bestFit="1" customWidth="1"/>
    <col min="9998" max="10238" width="9" style="45"/>
    <col min="10239" max="10239" width="1.75" style="45" customWidth="1"/>
    <col min="10240" max="10240" width="5.75" style="45" bestFit="1" customWidth="1"/>
    <col min="10241" max="10241" width="7.75" style="45" bestFit="1" customWidth="1"/>
    <col min="10242" max="10242" width="12.5" style="45" bestFit="1" customWidth="1"/>
    <col min="10243" max="10243" width="16.625" style="45" customWidth="1"/>
    <col min="10244" max="10244" width="9" style="45"/>
    <col min="10245" max="10245" width="14.375" style="45" bestFit="1" customWidth="1"/>
    <col min="10246" max="10248" width="9" style="45"/>
    <col min="10249" max="10249" width="5.75" style="45" customWidth="1"/>
    <col min="10250" max="10250" width="9" style="45"/>
    <col min="10251" max="10253" width="15.875" style="45" bestFit="1" customWidth="1"/>
    <col min="10254" max="10494" width="9" style="45"/>
    <col min="10495" max="10495" width="1.75" style="45" customWidth="1"/>
    <col min="10496" max="10496" width="5.75" style="45" bestFit="1" customWidth="1"/>
    <col min="10497" max="10497" width="7.75" style="45" bestFit="1" customWidth="1"/>
    <col min="10498" max="10498" width="12.5" style="45" bestFit="1" customWidth="1"/>
    <col min="10499" max="10499" width="16.625" style="45" customWidth="1"/>
    <col min="10500" max="10500" width="9" style="45"/>
    <col min="10501" max="10501" width="14.375" style="45" bestFit="1" customWidth="1"/>
    <col min="10502" max="10504" width="9" style="45"/>
    <col min="10505" max="10505" width="5.75" style="45" customWidth="1"/>
    <col min="10506" max="10506" width="9" style="45"/>
    <col min="10507" max="10509" width="15.875" style="45" bestFit="1" customWidth="1"/>
    <col min="10510" max="10750" width="9" style="45"/>
    <col min="10751" max="10751" width="1.75" style="45" customWidth="1"/>
    <col min="10752" max="10752" width="5.75" style="45" bestFit="1" customWidth="1"/>
    <col min="10753" max="10753" width="7.75" style="45" bestFit="1" customWidth="1"/>
    <col min="10754" max="10754" width="12.5" style="45" bestFit="1" customWidth="1"/>
    <col min="10755" max="10755" width="16.625" style="45" customWidth="1"/>
    <col min="10756" max="10756" width="9" style="45"/>
    <col min="10757" max="10757" width="14.375" style="45" bestFit="1" customWidth="1"/>
    <col min="10758" max="10760" width="9" style="45"/>
    <col min="10761" max="10761" width="5.75" style="45" customWidth="1"/>
    <col min="10762" max="10762" width="9" style="45"/>
    <col min="10763" max="10765" width="15.875" style="45" bestFit="1" customWidth="1"/>
    <col min="10766" max="11006" width="9" style="45"/>
    <col min="11007" max="11007" width="1.75" style="45" customWidth="1"/>
    <col min="11008" max="11008" width="5.75" style="45" bestFit="1" customWidth="1"/>
    <col min="11009" max="11009" width="7.75" style="45" bestFit="1" customWidth="1"/>
    <col min="11010" max="11010" width="12.5" style="45" bestFit="1" customWidth="1"/>
    <col min="11011" max="11011" width="16.625" style="45" customWidth="1"/>
    <col min="11012" max="11012" width="9" style="45"/>
    <col min="11013" max="11013" width="14.375" style="45" bestFit="1" customWidth="1"/>
    <col min="11014" max="11016" width="9" style="45"/>
    <col min="11017" max="11017" width="5.75" style="45" customWidth="1"/>
    <col min="11018" max="11018" width="9" style="45"/>
    <col min="11019" max="11021" width="15.875" style="45" bestFit="1" customWidth="1"/>
    <col min="11022" max="11262" width="9" style="45"/>
    <col min="11263" max="11263" width="1.75" style="45" customWidth="1"/>
    <col min="11264" max="11264" width="5.75" style="45" bestFit="1" customWidth="1"/>
    <col min="11265" max="11265" width="7.75" style="45" bestFit="1" customWidth="1"/>
    <col min="11266" max="11266" width="12.5" style="45" bestFit="1" customWidth="1"/>
    <col min="11267" max="11267" width="16.625" style="45" customWidth="1"/>
    <col min="11268" max="11268" width="9" style="45"/>
    <col min="11269" max="11269" width="14.375" style="45" bestFit="1" customWidth="1"/>
    <col min="11270" max="11272" width="9" style="45"/>
    <col min="11273" max="11273" width="5.75" style="45" customWidth="1"/>
    <col min="11274" max="11274" width="9" style="45"/>
    <col min="11275" max="11277" width="15.875" style="45" bestFit="1" customWidth="1"/>
    <col min="11278" max="11518" width="9" style="45"/>
    <col min="11519" max="11519" width="1.75" style="45" customWidth="1"/>
    <col min="11520" max="11520" width="5.75" style="45" bestFit="1" customWidth="1"/>
    <col min="11521" max="11521" width="7.75" style="45" bestFit="1" customWidth="1"/>
    <col min="11522" max="11522" width="12.5" style="45" bestFit="1" customWidth="1"/>
    <col min="11523" max="11523" width="16.625" style="45" customWidth="1"/>
    <col min="11524" max="11524" width="9" style="45"/>
    <col min="11525" max="11525" width="14.375" style="45" bestFit="1" customWidth="1"/>
    <col min="11526" max="11528" width="9" style="45"/>
    <col min="11529" max="11529" width="5.75" style="45" customWidth="1"/>
    <col min="11530" max="11530" width="9" style="45"/>
    <col min="11531" max="11533" width="15.875" style="45" bestFit="1" customWidth="1"/>
    <col min="11534" max="11774" width="9" style="45"/>
    <col min="11775" max="11775" width="1.75" style="45" customWidth="1"/>
    <col min="11776" max="11776" width="5.75" style="45" bestFit="1" customWidth="1"/>
    <col min="11777" max="11777" width="7.75" style="45" bestFit="1" customWidth="1"/>
    <col min="11778" max="11778" width="12.5" style="45" bestFit="1" customWidth="1"/>
    <col min="11779" max="11779" width="16.625" style="45" customWidth="1"/>
    <col min="11780" max="11780" width="9" style="45"/>
    <col min="11781" max="11781" width="14.375" style="45" bestFit="1" customWidth="1"/>
    <col min="11782" max="11784" width="9" style="45"/>
    <col min="11785" max="11785" width="5.75" style="45" customWidth="1"/>
    <col min="11786" max="11786" width="9" style="45"/>
    <col min="11787" max="11789" width="15.875" style="45" bestFit="1" customWidth="1"/>
    <col min="11790" max="12030" width="9" style="45"/>
    <col min="12031" max="12031" width="1.75" style="45" customWidth="1"/>
    <col min="12032" max="12032" width="5.75" style="45" bestFit="1" customWidth="1"/>
    <col min="12033" max="12033" width="7.75" style="45" bestFit="1" customWidth="1"/>
    <col min="12034" max="12034" width="12.5" style="45" bestFit="1" customWidth="1"/>
    <col min="12035" max="12035" width="16.625" style="45" customWidth="1"/>
    <col min="12036" max="12036" width="9" style="45"/>
    <col min="12037" max="12037" width="14.375" style="45" bestFit="1" customWidth="1"/>
    <col min="12038" max="12040" width="9" style="45"/>
    <col min="12041" max="12041" width="5.75" style="45" customWidth="1"/>
    <col min="12042" max="12042" width="9" style="45"/>
    <col min="12043" max="12045" width="15.875" style="45" bestFit="1" customWidth="1"/>
    <col min="12046" max="12286" width="9" style="45"/>
    <col min="12287" max="12287" width="1.75" style="45" customWidth="1"/>
    <col min="12288" max="12288" width="5.75" style="45" bestFit="1" customWidth="1"/>
    <col min="12289" max="12289" width="7.75" style="45" bestFit="1" customWidth="1"/>
    <col min="12290" max="12290" width="12.5" style="45" bestFit="1" customWidth="1"/>
    <col min="12291" max="12291" width="16.625" style="45" customWidth="1"/>
    <col min="12292" max="12292" width="9" style="45"/>
    <col min="12293" max="12293" width="14.375" style="45" bestFit="1" customWidth="1"/>
    <col min="12294" max="12296" width="9" style="45"/>
    <col min="12297" max="12297" width="5.75" style="45" customWidth="1"/>
    <col min="12298" max="12298" width="9" style="45"/>
    <col min="12299" max="12301" width="15.875" style="45" bestFit="1" customWidth="1"/>
    <col min="12302" max="12542" width="9" style="45"/>
    <col min="12543" max="12543" width="1.75" style="45" customWidth="1"/>
    <col min="12544" max="12544" width="5.75" style="45" bestFit="1" customWidth="1"/>
    <col min="12545" max="12545" width="7.75" style="45" bestFit="1" customWidth="1"/>
    <col min="12546" max="12546" width="12.5" style="45" bestFit="1" customWidth="1"/>
    <col min="12547" max="12547" width="16.625" style="45" customWidth="1"/>
    <col min="12548" max="12548" width="9" style="45"/>
    <col min="12549" max="12549" width="14.375" style="45" bestFit="1" customWidth="1"/>
    <col min="12550" max="12552" width="9" style="45"/>
    <col min="12553" max="12553" width="5.75" style="45" customWidth="1"/>
    <col min="12554" max="12554" width="9" style="45"/>
    <col min="12555" max="12557" width="15.875" style="45" bestFit="1" customWidth="1"/>
    <col min="12558" max="12798" width="9" style="45"/>
    <col min="12799" max="12799" width="1.75" style="45" customWidth="1"/>
    <col min="12800" max="12800" width="5.75" style="45" bestFit="1" customWidth="1"/>
    <col min="12801" max="12801" width="7.75" style="45" bestFit="1" customWidth="1"/>
    <col min="12802" max="12802" width="12.5" style="45" bestFit="1" customWidth="1"/>
    <col min="12803" max="12803" width="16.625" style="45" customWidth="1"/>
    <col min="12804" max="12804" width="9" style="45"/>
    <col min="12805" max="12805" width="14.375" style="45" bestFit="1" customWidth="1"/>
    <col min="12806" max="12808" width="9" style="45"/>
    <col min="12809" max="12809" width="5.75" style="45" customWidth="1"/>
    <col min="12810" max="12810" width="9" style="45"/>
    <col min="12811" max="12813" width="15.875" style="45" bestFit="1" customWidth="1"/>
    <col min="12814" max="13054" width="9" style="45"/>
    <col min="13055" max="13055" width="1.75" style="45" customWidth="1"/>
    <col min="13056" max="13056" width="5.75" style="45" bestFit="1" customWidth="1"/>
    <col min="13057" max="13057" width="7.75" style="45" bestFit="1" customWidth="1"/>
    <col min="13058" max="13058" width="12.5" style="45" bestFit="1" customWidth="1"/>
    <col min="13059" max="13059" width="16.625" style="45" customWidth="1"/>
    <col min="13060" max="13060" width="9" style="45"/>
    <col min="13061" max="13061" width="14.375" style="45" bestFit="1" customWidth="1"/>
    <col min="13062" max="13064" width="9" style="45"/>
    <col min="13065" max="13065" width="5.75" style="45" customWidth="1"/>
    <col min="13066" max="13066" width="9" style="45"/>
    <col min="13067" max="13069" width="15.875" style="45" bestFit="1" customWidth="1"/>
    <col min="13070" max="13310" width="9" style="45"/>
    <col min="13311" max="13311" width="1.75" style="45" customWidth="1"/>
    <col min="13312" max="13312" width="5.75" style="45" bestFit="1" customWidth="1"/>
    <col min="13313" max="13313" width="7.75" style="45" bestFit="1" customWidth="1"/>
    <col min="13314" max="13314" width="12.5" style="45" bestFit="1" customWidth="1"/>
    <col min="13315" max="13315" width="16.625" style="45" customWidth="1"/>
    <col min="13316" max="13316" width="9" style="45"/>
    <col min="13317" max="13317" width="14.375" style="45" bestFit="1" customWidth="1"/>
    <col min="13318" max="13320" width="9" style="45"/>
    <col min="13321" max="13321" width="5.75" style="45" customWidth="1"/>
    <col min="13322" max="13322" width="9" style="45"/>
    <col min="13323" max="13325" width="15.875" style="45" bestFit="1" customWidth="1"/>
    <col min="13326" max="13566" width="9" style="45"/>
    <col min="13567" max="13567" width="1.75" style="45" customWidth="1"/>
    <col min="13568" max="13568" width="5.75" style="45" bestFit="1" customWidth="1"/>
    <col min="13569" max="13569" width="7.75" style="45" bestFit="1" customWidth="1"/>
    <col min="13570" max="13570" width="12.5" style="45" bestFit="1" customWidth="1"/>
    <col min="13571" max="13571" width="16.625" style="45" customWidth="1"/>
    <col min="13572" max="13572" width="9" style="45"/>
    <col min="13573" max="13573" width="14.375" style="45" bestFit="1" customWidth="1"/>
    <col min="13574" max="13576" width="9" style="45"/>
    <col min="13577" max="13577" width="5.75" style="45" customWidth="1"/>
    <col min="13578" max="13578" width="9" style="45"/>
    <col min="13579" max="13581" width="15.875" style="45" bestFit="1" customWidth="1"/>
    <col min="13582" max="13822" width="9" style="45"/>
    <col min="13823" max="13823" width="1.75" style="45" customWidth="1"/>
    <col min="13824" max="13824" width="5.75" style="45" bestFit="1" customWidth="1"/>
    <col min="13825" max="13825" width="7.75" style="45" bestFit="1" customWidth="1"/>
    <col min="13826" max="13826" width="12.5" style="45" bestFit="1" customWidth="1"/>
    <col min="13827" max="13827" width="16.625" style="45" customWidth="1"/>
    <col min="13828" max="13828" width="9" style="45"/>
    <col min="13829" max="13829" width="14.375" style="45" bestFit="1" customWidth="1"/>
    <col min="13830" max="13832" width="9" style="45"/>
    <col min="13833" max="13833" width="5.75" style="45" customWidth="1"/>
    <col min="13834" max="13834" width="9" style="45"/>
    <col min="13835" max="13837" width="15.875" style="45" bestFit="1" customWidth="1"/>
    <col min="13838" max="14078" width="9" style="45"/>
    <col min="14079" max="14079" width="1.75" style="45" customWidth="1"/>
    <col min="14080" max="14080" width="5.75" style="45" bestFit="1" customWidth="1"/>
    <col min="14081" max="14081" width="7.75" style="45" bestFit="1" customWidth="1"/>
    <col min="14082" max="14082" width="12.5" style="45" bestFit="1" customWidth="1"/>
    <col min="14083" max="14083" width="16.625" style="45" customWidth="1"/>
    <col min="14084" max="14084" width="9" style="45"/>
    <col min="14085" max="14085" width="14.375" style="45" bestFit="1" customWidth="1"/>
    <col min="14086" max="14088" width="9" style="45"/>
    <col min="14089" max="14089" width="5.75" style="45" customWidth="1"/>
    <col min="14090" max="14090" width="9" style="45"/>
    <col min="14091" max="14093" width="15.875" style="45" bestFit="1" customWidth="1"/>
    <col min="14094" max="14334" width="9" style="45"/>
    <col min="14335" max="14335" width="1.75" style="45" customWidth="1"/>
    <col min="14336" max="14336" width="5.75" style="45" bestFit="1" customWidth="1"/>
    <col min="14337" max="14337" width="7.75" style="45" bestFit="1" customWidth="1"/>
    <col min="14338" max="14338" width="12.5" style="45" bestFit="1" customWidth="1"/>
    <col min="14339" max="14339" width="16.625" style="45" customWidth="1"/>
    <col min="14340" max="14340" width="9" style="45"/>
    <col min="14341" max="14341" width="14.375" style="45" bestFit="1" customWidth="1"/>
    <col min="14342" max="14344" width="9" style="45"/>
    <col min="14345" max="14345" width="5.75" style="45" customWidth="1"/>
    <col min="14346" max="14346" width="9" style="45"/>
    <col min="14347" max="14349" width="15.875" style="45" bestFit="1" customWidth="1"/>
    <col min="14350" max="14590" width="9" style="45"/>
    <col min="14591" max="14591" width="1.75" style="45" customWidth="1"/>
    <col min="14592" max="14592" width="5.75" style="45" bestFit="1" customWidth="1"/>
    <col min="14593" max="14593" width="7.75" style="45" bestFit="1" customWidth="1"/>
    <col min="14594" max="14594" width="12.5" style="45" bestFit="1" customWidth="1"/>
    <col min="14595" max="14595" width="16.625" style="45" customWidth="1"/>
    <col min="14596" max="14596" width="9" style="45"/>
    <col min="14597" max="14597" width="14.375" style="45" bestFit="1" customWidth="1"/>
    <col min="14598" max="14600" width="9" style="45"/>
    <col min="14601" max="14601" width="5.75" style="45" customWidth="1"/>
    <col min="14602" max="14602" width="9" style="45"/>
    <col min="14603" max="14605" width="15.875" style="45" bestFit="1" customWidth="1"/>
    <col min="14606" max="14846" width="9" style="45"/>
    <col min="14847" max="14847" width="1.75" style="45" customWidth="1"/>
    <col min="14848" max="14848" width="5.75" style="45" bestFit="1" customWidth="1"/>
    <col min="14849" max="14849" width="7.75" style="45" bestFit="1" customWidth="1"/>
    <col min="14850" max="14850" width="12.5" style="45" bestFit="1" customWidth="1"/>
    <col min="14851" max="14851" width="16.625" style="45" customWidth="1"/>
    <col min="14852" max="14852" width="9" style="45"/>
    <col min="14853" max="14853" width="14.375" style="45" bestFit="1" customWidth="1"/>
    <col min="14854" max="14856" width="9" style="45"/>
    <col min="14857" max="14857" width="5.75" style="45" customWidth="1"/>
    <col min="14858" max="14858" width="9" style="45"/>
    <col min="14859" max="14861" width="15.875" style="45" bestFit="1" customWidth="1"/>
    <col min="14862" max="15102" width="9" style="45"/>
    <col min="15103" max="15103" width="1.75" style="45" customWidth="1"/>
    <col min="15104" max="15104" width="5.75" style="45" bestFit="1" customWidth="1"/>
    <col min="15105" max="15105" width="7.75" style="45" bestFit="1" customWidth="1"/>
    <col min="15106" max="15106" width="12.5" style="45" bestFit="1" customWidth="1"/>
    <col min="15107" max="15107" width="16.625" style="45" customWidth="1"/>
    <col min="15108" max="15108" width="9" style="45"/>
    <col min="15109" max="15109" width="14.375" style="45" bestFit="1" customWidth="1"/>
    <col min="15110" max="15112" width="9" style="45"/>
    <col min="15113" max="15113" width="5.75" style="45" customWidth="1"/>
    <col min="15114" max="15114" width="9" style="45"/>
    <col min="15115" max="15117" width="15.875" style="45" bestFit="1" customWidth="1"/>
    <col min="15118" max="15358" width="9" style="45"/>
    <col min="15359" max="15359" width="1.75" style="45" customWidth="1"/>
    <col min="15360" max="15360" width="5.75" style="45" bestFit="1" customWidth="1"/>
    <col min="15361" max="15361" width="7.75" style="45" bestFit="1" customWidth="1"/>
    <col min="15362" max="15362" width="12.5" style="45" bestFit="1" customWidth="1"/>
    <col min="15363" max="15363" width="16.625" style="45" customWidth="1"/>
    <col min="15364" max="15364" width="9" style="45"/>
    <col min="15365" max="15365" width="14.375" style="45" bestFit="1" customWidth="1"/>
    <col min="15366" max="15368" width="9" style="45"/>
    <col min="15369" max="15369" width="5.75" style="45" customWidth="1"/>
    <col min="15370" max="15370" width="9" style="45"/>
    <col min="15371" max="15373" width="15.875" style="45" bestFit="1" customWidth="1"/>
    <col min="15374" max="15614" width="9" style="45"/>
    <col min="15615" max="15615" width="1.75" style="45" customWidth="1"/>
    <col min="15616" max="15616" width="5.75" style="45" bestFit="1" customWidth="1"/>
    <col min="15617" max="15617" width="7.75" style="45" bestFit="1" customWidth="1"/>
    <col min="15618" max="15618" width="12.5" style="45" bestFit="1" customWidth="1"/>
    <col min="15619" max="15619" width="16.625" style="45" customWidth="1"/>
    <col min="15620" max="15620" width="9" style="45"/>
    <col min="15621" max="15621" width="14.375" style="45" bestFit="1" customWidth="1"/>
    <col min="15622" max="15624" width="9" style="45"/>
    <col min="15625" max="15625" width="5.75" style="45" customWidth="1"/>
    <col min="15626" max="15626" width="9" style="45"/>
    <col min="15627" max="15629" width="15.875" style="45" bestFit="1" customWidth="1"/>
    <col min="15630" max="15870" width="9" style="45"/>
    <col min="15871" max="15871" width="1.75" style="45" customWidth="1"/>
    <col min="15872" max="15872" width="5.75" style="45" bestFit="1" customWidth="1"/>
    <col min="15873" max="15873" width="7.75" style="45" bestFit="1" customWidth="1"/>
    <col min="15874" max="15874" width="12.5" style="45" bestFit="1" customWidth="1"/>
    <col min="15875" max="15875" width="16.625" style="45" customWidth="1"/>
    <col min="15876" max="15876" width="9" style="45"/>
    <col min="15877" max="15877" width="14.375" style="45" bestFit="1" customWidth="1"/>
    <col min="15878" max="15880" width="9" style="45"/>
    <col min="15881" max="15881" width="5.75" style="45" customWidth="1"/>
    <col min="15882" max="15882" width="9" style="45"/>
    <col min="15883" max="15885" width="15.875" style="45" bestFit="1" customWidth="1"/>
    <col min="15886" max="16126" width="9" style="45"/>
    <col min="16127" max="16127" width="1.75" style="45" customWidth="1"/>
    <col min="16128" max="16128" width="5.75" style="45" bestFit="1" customWidth="1"/>
    <col min="16129" max="16129" width="7.75" style="45" bestFit="1" customWidth="1"/>
    <col min="16130" max="16130" width="12.5" style="45" bestFit="1" customWidth="1"/>
    <col min="16131" max="16131" width="16.625" style="45" customWidth="1"/>
    <col min="16132" max="16132" width="9" style="45"/>
    <col min="16133" max="16133" width="14.375" style="45" bestFit="1" customWidth="1"/>
    <col min="16134" max="16136" width="9" style="45"/>
    <col min="16137" max="16137" width="5.75" style="45" customWidth="1"/>
    <col min="16138" max="16138" width="9" style="45"/>
    <col min="16139" max="16141" width="15.875" style="45" bestFit="1" customWidth="1"/>
    <col min="16142" max="16384" width="9" style="45"/>
  </cols>
  <sheetData>
    <row r="1" spans="1:14" ht="16.5" customHeight="1">
      <c r="B1" s="1427" t="s">
        <v>640</v>
      </c>
      <c r="C1" s="1427"/>
      <c r="D1" s="1427"/>
      <c r="E1" s="1427"/>
      <c r="F1" s="1427"/>
      <c r="G1" s="1427"/>
      <c r="H1" s="1427"/>
      <c r="I1" s="1427"/>
      <c r="J1" s="1427"/>
      <c r="K1" s="1427"/>
      <c r="L1" s="1427"/>
      <c r="M1" s="1427"/>
      <c r="N1" s="1427"/>
    </row>
    <row r="2" spans="1:14" ht="16.5" customHeight="1">
      <c r="B2" s="1427"/>
      <c r="C2" s="1427"/>
      <c r="D2" s="1427"/>
      <c r="E2" s="1427"/>
      <c r="F2" s="1427"/>
      <c r="G2" s="1427"/>
      <c r="H2" s="1427"/>
      <c r="I2" s="1427"/>
      <c r="J2" s="1427"/>
      <c r="K2" s="1427"/>
      <c r="L2" s="1427"/>
      <c r="M2" s="1427"/>
      <c r="N2" s="1427"/>
    </row>
    <row r="3" spans="1:14" ht="16.5" customHeight="1">
      <c r="B3" s="1427"/>
      <c r="C3" s="1427"/>
      <c r="D3" s="1427"/>
      <c r="E3" s="1427"/>
      <c r="F3" s="1427"/>
      <c r="G3" s="1427"/>
      <c r="H3" s="1427"/>
      <c r="I3" s="1427"/>
      <c r="J3" s="1427"/>
      <c r="K3" s="1427"/>
      <c r="L3" s="1427"/>
      <c r="M3" s="1427"/>
      <c r="N3" s="1427"/>
    </row>
    <row r="4" spans="1:14" ht="17.25" thickBot="1">
      <c r="B4" s="675"/>
      <c r="H4" s="675"/>
      <c r="I4" s="675"/>
      <c r="J4" s="48"/>
      <c r="K4" s="1428" t="s">
        <v>38</v>
      </c>
      <c r="L4" s="1428"/>
      <c r="M4" s="1428"/>
      <c r="N4" s="1428"/>
    </row>
    <row r="5" spans="1:14" ht="18">
      <c r="A5" s="49"/>
      <c r="B5" s="1429" t="s">
        <v>39</v>
      </c>
      <c r="C5" s="1431" t="s">
        <v>489</v>
      </c>
      <c r="D5" s="1432"/>
      <c r="E5" s="1432"/>
      <c r="F5" s="1432"/>
      <c r="G5" s="1432"/>
      <c r="H5" s="1433" t="s">
        <v>25</v>
      </c>
      <c r="I5" s="1435" t="s">
        <v>492</v>
      </c>
      <c r="J5" s="1437" t="s">
        <v>493</v>
      </c>
      <c r="K5" s="1441" t="s">
        <v>280</v>
      </c>
      <c r="L5" s="1441"/>
      <c r="M5" s="1441"/>
      <c r="N5" s="1439" t="s">
        <v>42</v>
      </c>
    </row>
    <row r="6" spans="1:14" ht="18">
      <c r="A6" s="49"/>
      <c r="B6" s="1430"/>
      <c r="C6" s="50" t="s">
        <v>8</v>
      </c>
      <c r="D6" s="50" t="s">
        <v>9</v>
      </c>
      <c r="E6" s="50" t="s">
        <v>490</v>
      </c>
      <c r="F6" s="51" t="s">
        <v>491</v>
      </c>
      <c r="G6" s="51" t="s">
        <v>45</v>
      </c>
      <c r="H6" s="1434"/>
      <c r="I6" s="1436"/>
      <c r="J6" s="1438"/>
      <c r="K6" s="52" t="s">
        <v>12</v>
      </c>
      <c r="L6" s="52" t="s">
        <v>579</v>
      </c>
      <c r="M6" s="52" t="s">
        <v>13</v>
      </c>
      <c r="N6" s="1440"/>
    </row>
    <row r="7" spans="1:14" ht="18.75" thickBot="1">
      <c r="A7" s="49"/>
      <c r="B7" s="53" t="s">
        <v>48</v>
      </c>
      <c r="C7" s="1424"/>
      <c r="D7" s="1425"/>
      <c r="E7" s="1425"/>
      <c r="F7" s="1425"/>
      <c r="G7" s="1426"/>
      <c r="H7" s="54"/>
      <c r="I7" s="54"/>
      <c r="J7" s="55">
        <f>SUM(J8:J10)</f>
        <v>30000</v>
      </c>
      <c r="K7" s="924">
        <f>SUM(K8:K10)</f>
        <v>12000000</v>
      </c>
      <c r="L7" s="924">
        <f>SUM(L8:L10)</f>
        <v>6000000</v>
      </c>
      <c r="M7" s="924">
        <f>SUM(M8:M10)</f>
        <v>6000000</v>
      </c>
      <c r="N7" s="57"/>
    </row>
    <row r="8" spans="1:14" ht="17.25" thickTop="1">
      <c r="B8" s="981" t="s">
        <v>324</v>
      </c>
      <c r="C8" s="982" t="s">
        <v>330</v>
      </c>
      <c r="D8" s="983" t="s">
        <v>476</v>
      </c>
      <c r="E8" s="982" t="s">
        <v>496</v>
      </c>
      <c r="F8" s="982" t="s">
        <v>497</v>
      </c>
      <c r="G8" s="982" t="s">
        <v>478</v>
      </c>
      <c r="H8" s="984" t="s">
        <v>498</v>
      </c>
      <c r="I8" s="982">
        <v>240</v>
      </c>
      <c r="J8" s="985">
        <v>30000</v>
      </c>
      <c r="K8" s="997">
        <f>J8*400</f>
        <v>12000000</v>
      </c>
      <c r="L8" s="997">
        <f>K8*0.5</f>
        <v>6000000</v>
      </c>
      <c r="M8" s="997">
        <f>K8*0.5</f>
        <v>6000000</v>
      </c>
      <c r="N8" s="987"/>
    </row>
    <row r="9" spans="1:14">
      <c r="B9" s="68"/>
      <c r="C9" s="60"/>
      <c r="D9" s="681"/>
      <c r="E9" s="60"/>
      <c r="F9" s="60"/>
      <c r="G9" s="60"/>
      <c r="H9" s="67"/>
      <c r="I9" s="60"/>
      <c r="J9" s="682"/>
      <c r="K9" s="998">
        <f t="shared" ref="K9:K10" si="0">J9*400</f>
        <v>0</v>
      </c>
      <c r="L9" s="998">
        <f t="shared" ref="L9:L10" si="1">K9*0.4</f>
        <v>0</v>
      </c>
      <c r="M9" s="998">
        <f t="shared" ref="M9:M10" si="2">K9*0.6</f>
        <v>0</v>
      </c>
      <c r="N9" s="683"/>
    </row>
    <row r="10" spans="1:14" ht="17.25" thickBot="1">
      <c r="B10" s="688"/>
      <c r="C10" s="993"/>
      <c r="D10" s="994"/>
      <c r="E10" s="993"/>
      <c r="F10" s="993"/>
      <c r="G10" s="993"/>
      <c r="H10" s="160"/>
      <c r="I10" s="993"/>
      <c r="J10" s="995"/>
      <c r="K10" s="999">
        <f t="shared" si="0"/>
        <v>0</v>
      </c>
      <c r="L10" s="999">
        <f t="shared" si="1"/>
        <v>0</v>
      </c>
      <c r="M10" s="999">
        <f t="shared" si="2"/>
        <v>0</v>
      </c>
      <c r="N10" s="996"/>
    </row>
    <row r="11" spans="1:14">
      <c r="B11" s="693" t="s">
        <v>494</v>
      </c>
      <c r="C11" s="693"/>
      <c r="D11" s="693"/>
    </row>
    <row r="12" spans="1:14">
      <c r="B12" s="693" t="s">
        <v>580</v>
      </c>
      <c r="C12" s="693"/>
      <c r="D12" s="693"/>
      <c r="E12" s="1113"/>
      <c r="F12" s="1113"/>
      <c r="G12" s="1113"/>
    </row>
    <row r="13" spans="1:14">
      <c r="B13" s="693" t="s">
        <v>495</v>
      </c>
      <c r="C13" s="74"/>
      <c r="D13"/>
    </row>
    <row r="14" spans="1:14">
      <c r="B14" s="73"/>
      <c r="C14" s="74"/>
      <c r="D14"/>
    </row>
  </sheetData>
  <mergeCells count="10">
    <mergeCell ref="C7:G7"/>
    <mergeCell ref="B1:N3"/>
    <mergeCell ref="K4:N4"/>
    <mergeCell ref="B5:B6"/>
    <mergeCell ref="C5:G5"/>
    <mergeCell ref="H5:H6"/>
    <mergeCell ref="I5:I6"/>
    <mergeCell ref="J5:J6"/>
    <mergeCell ref="K5:M5"/>
    <mergeCell ref="N5:N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C24" sqref="C24"/>
    </sheetView>
  </sheetViews>
  <sheetFormatPr defaultRowHeight="16.5"/>
  <cols>
    <col min="1" max="1" width="5.125" style="45" customWidth="1"/>
    <col min="2" max="2" width="6.875" style="45" customWidth="1"/>
    <col min="3" max="3" width="23.25" style="45" customWidth="1"/>
    <col min="4" max="4" width="9.25" style="45" customWidth="1"/>
    <col min="5" max="5" width="11.5" style="45" customWidth="1"/>
    <col min="6" max="6" width="11.75" style="45" customWidth="1"/>
    <col min="7" max="7" width="9.75" style="45" customWidth="1"/>
    <col min="8" max="10" width="10.625" style="48" customWidth="1"/>
    <col min="11" max="11" width="8.375" style="45" customWidth="1"/>
    <col min="12" max="16384" width="9" style="45"/>
  </cols>
  <sheetData>
    <row r="1" spans="1:11" ht="33" customHeight="1">
      <c r="B1" s="1444" t="s">
        <v>644</v>
      </c>
      <c r="C1" s="1445"/>
      <c r="D1" s="1445"/>
      <c r="E1" s="1445"/>
      <c r="F1" s="1445"/>
      <c r="G1" s="1445"/>
      <c r="H1" s="1445"/>
      <c r="I1" s="1445"/>
      <c r="J1" s="1445"/>
      <c r="K1" s="1445"/>
    </row>
    <row r="2" spans="1:11" ht="12.75" customHeight="1" thickBot="1"/>
    <row r="3" spans="1:11" ht="16.5" customHeight="1">
      <c r="A3" s="1446" t="s">
        <v>52</v>
      </c>
      <c r="B3" s="1448" t="s">
        <v>23</v>
      </c>
      <c r="C3" s="1395" t="s">
        <v>53</v>
      </c>
      <c r="D3" s="1395"/>
      <c r="E3" s="1395"/>
      <c r="F3" s="1451" t="s">
        <v>284</v>
      </c>
      <c r="G3" s="1452"/>
      <c r="H3" s="1452"/>
      <c r="I3" s="1452"/>
      <c r="J3" s="1453"/>
      <c r="K3" s="1454" t="s">
        <v>18</v>
      </c>
    </row>
    <row r="4" spans="1:11" s="75" customFormat="1" ht="17.25" customHeight="1">
      <c r="A4" s="1447"/>
      <c r="B4" s="1449"/>
      <c r="C4" s="1450"/>
      <c r="D4" s="1450"/>
      <c r="E4" s="1450"/>
      <c r="F4" s="1456" t="s">
        <v>55</v>
      </c>
      <c r="G4" s="1458" t="s">
        <v>56</v>
      </c>
      <c r="H4" s="1459" t="s">
        <v>57</v>
      </c>
      <c r="I4" s="1459"/>
      <c r="J4" s="1459"/>
      <c r="K4" s="1455"/>
    </row>
    <row r="5" spans="1:11" s="75" customFormat="1" ht="33.75" customHeight="1">
      <c r="A5" s="1447"/>
      <c r="B5" s="1449"/>
      <c r="C5" s="657" t="s">
        <v>30</v>
      </c>
      <c r="D5" s="657" t="s">
        <v>58</v>
      </c>
      <c r="E5" s="657" t="s">
        <v>34</v>
      </c>
      <c r="F5" s="1457"/>
      <c r="G5" s="1458"/>
      <c r="H5" s="925" t="s">
        <v>20</v>
      </c>
      <c r="I5" s="925" t="s">
        <v>581</v>
      </c>
      <c r="J5" s="925" t="s">
        <v>59</v>
      </c>
      <c r="K5" s="1455"/>
    </row>
    <row r="6" spans="1:11" s="75" customFormat="1" ht="42.75" customHeight="1" thickBot="1">
      <c r="A6" s="1442" t="s">
        <v>35</v>
      </c>
      <c r="B6" s="1443"/>
      <c r="C6" s="655"/>
      <c r="D6" s="76"/>
      <c r="E6" s="655"/>
      <c r="F6" s="77" t="s">
        <v>283</v>
      </c>
      <c r="G6" s="78"/>
      <c r="H6" s="79">
        <f>SUM(H7:H20)</f>
        <v>2000</v>
      </c>
      <c r="I6" s="79">
        <f>SUM(I7:I20)</f>
        <v>800</v>
      </c>
      <c r="J6" s="79">
        <f>SUM(J7:J20)</f>
        <v>1200</v>
      </c>
      <c r="K6" s="80"/>
    </row>
    <row r="7" spans="1:11" s="84" customFormat="1" ht="20.100000000000001" customHeight="1" thickTop="1">
      <c r="A7" s="992" t="s">
        <v>324</v>
      </c>
      <c r="B7" s="754" t="s">
        <v>330</v>
      </c>
      <c r="C7" s="755" t="s">
        <v>476</v>
      </c>
      <c r="D7" s="988" t="s">
        <v>486</v>
      </c>
      <c r="E7" s="754" t="s">
        <v>478</v>
      </c>
      <c r="F7" s="754" t="s">
        <v>487</v>
      </c>
      <c r="G7" s="757" t="s">
        <v>488</v>
      </c>
      <c r="H7" s="758">
        <v>2000</v>
      </c>
      <c r="I7" s="758">
        <f>H7*0.4</f>
        <v>800</v>
      </c>
      <c r="J7" s="758">
        <f>H7*0.6</f>
        <v>1200</v>
      </c>
      <c r="K7" s="989"/>
    </row>
    <row r="8" spans="1:11" s="84" customFormat="1" ht="20.100000000000001" customHeight="1">
      <c r="A8" s="85"/>
      <c r="B8" s="86"/>
      <c r="C8" s="87"/>
      <c r="D8" s="88"/>
      <c r="E8" s="86"/>
      <c r="F8" s="86"/>
      <c r="G8" s="89"/>
      <c r="H8" s="90"/>
      <c r="I8" s="82">
        <f t="shared" ref="I8:I20" si="0">H8*0.4</f>
        <v>0</v>
      </c>
      <c r="J8" s="82">
        <f t="shared" ref="J8:J20" si="1">H8*0.6</f>
        <v>0</v>
      </c>
      <c r="K8" s="91"/>
    </row>
    <row r="9" spans="1:11" s="84" customFormat="1" ht="20.100000000000001" customHeight="1">
      <c r="A9" s="81"/>
      <c r="B9" s="87"/>
      <c r="C9" s="87"/>
      <c r="D9" s="88"/>
      <c r="E9" s="86"/>
      <c r="F9" s="86"/>
      <c r="G9" s="89"/>
      <c r="H9" s="90"/>
      <c r="I9" s="82">
        <f t="shared" si="0"/>
        <v>0</v>
      </c>
      <c r="J9" s="82">
        <f t="shared" si="1"/>
        <v>0</v>
      </c>
      <c r="K9" s="91"/>
    </row>
    <row r="10" spans="1:11" s="84" customFormat="1" ht="20.100000000000001" customHeight="1">
      <c r="A10" s="85"/>
      <c r="B10" s="86"/>
      <c r="C10" s="87"/>
      <c r="D10" s="658"/>
      <c r="E10" s="86"/>
      <c r="F10" s="86"/>
      <c r="G10" s="89"/>
      <c r="H10" s="90"/>
      <c r="I10" s="82">
        <f t="shared" si="0"/>
        <v>0</v>
      </c>
      <c r="J10" s="82">
        <f t="shared" si="1"/>
        <v>0</v>
      </c>
      <c r="K10" s="91"/>
    </row>
    <row r="11" spans="1:11" s="84" customFormat="1" ht="20.100000000000001" customHeight="1">
      <c r="A11" s="81"/>
      <c r="B11" s="86"/>
      <c r="C11" s="87"/>
      <c r="D11" s="658"/>
      <c r="E11" s="86"/>
      <c r="F11" s="86"/>
      <c r="G11" s="89"/>
      <c r="H11" s="90"/>
      <c r="I11" s="82">
        <f t="shared" si="0"/>
        <v>0</v>
      </c>
      <c r="J11" s="82">
        <f t="shared" si="1"/>
        <v>0</v>
      </c>
      <c r="K11" s="91"/>
    </row>
    <row r="12" spans="1:11" s="84" customFormat="1" ht="20.100000000000001" customHeight="1">
      <c r="A12" s="85"/>
      <c r="B12" s="86"/>
      <c r="C12" s="87"/>
      <c r="D12" s="658"/>
      <c r="E12" s="86"/>
      <c r="F12" s="86"/>
      <c r="G12" s="89"/>
      <c r="H12" s="90"/>
      <c r="I12" s="82">
        <f t="shared" si="0"/>
        <v>0</v>
      </c>
      <c r="J12" s="82">
        <f t="shared" si="1"/>
        <v>0</v>
      </c>
      <c r="K12" s="91"/>
    </row>
    <row r="13" spans="1:11" s="84" customFormat="1" ht="20.100000000000001" customHeight="1">
      <c r="A13" s="85"/>
      <c r="B13" s="86"/>
      <c r="C13" s="87"/>
      <c r="D13" s="88"/>
      <c r="E13" s="86"/>
      <c r="F13" s="86"/>
      <c r="G13" s="89"/>
      <c r="H13" s="90"/>
      <c r="I13" s="82">
        <f t="shared" si="0"/>
        <v>0</v>
      </c>
      <c r="J13" s="82">
        <f t="shared" si="1"/>
        <v>0</v>
      </c>
      <c r="K13" s="91"/>
    </row>
    <row r="14" spans="1:11" s="84" customFormat="1" ht="20.100000000000001" customHeight="1">
      <c r="A14" s="85"/>
      <c r="B14" s="86"/>
      <c r="C14" s="87"/>
      <c r="D14" s="88"/>
      <c r="E14" s="86"/>
      <c r="F14" s="86"/>
      <c r="G14" s="89"/>
      <c r="H14" s="90"/>
      <c r="I14" s="82">
        <f t="shared" si="0"/>
        <v>0</v>
      </c>
      <c r="J14" s="82">
        <f t="shared" si="1"/>
        <v>0</v>
      </c>
      <c r="K14" s="91"/>
    </row>
    <row r="15" spans="1:11" s="84" customFormat="1" ht="20.100000000000001" customHeight="1">
      <c r="A15" s="85"/>
      <c r="B15" s="86"/>
      <c r="C15" s="86"/>
      <c r="D15" s="88"/>
      <c r="E15" s="86"/>
      <c r="F15" s="86"/>
      <c r="G15" s="89"/>
      <c r="H15" s="90"/>
      <c r="I15" s="82">
        <f t="shared" si="0"/>
        <v>0</v>
      </c>
      <c r="J15" s="82">
        <f t="shared" si="1"/>
        <v>0</v>
      </c>
      <c r="K15" s="91"/>
    </row>
    <row r="16" spans="1:11" s="84" customFormat="1" ht="20.100000000000001" customHeight="1">
      <c r="A16" s="85"/>
      <c r="B16" s="86"/>
      <c r="C16" s="87"/>
      <c r="D16" s="88"/>
      <c r="E16" s="86"/>
      <c r="F16" s="86"/>
      <c r="G16" s="89"/>
      <c r="H16" s="90"/>
      <c r="I16" s="82">
        <f t="shared" si="0"/>
        <v>0</v>
      </c>
      <c r="J16" s="82">
        <f t="shared" si="1"/>
        <v>0</v>
      </c>
      <c r="K16" s="91"/>
    </row>
    <row r="17" spans="1:11" s="84" customFormat="1" ht="20.100000000000001" customHeight="1">
      <c r="A17" s="85"/>
      <c r="B17" s="86"/>
      <c r="C17" s="87"/>
      <c r="D17" s="88"/>
      <c r="E17" s="86"/>
      <c r="F17" s="86"/>
      <c r="G17" s="89"/>
      <c r="H17" s="90"/>
      <c r="I17" s="82">
        <f t="shared" si="0"/>
        <v>0</v>
      </c>
      <c r="J17" s="82">
        <f t="shared" si="1"/>
        <v>0</v>
      </c>
      <c r="K17" s="91"/>
    </row>
    <row r="18" spans="1:11" s="84" customFormat="1" ht="20.100000000000001" customHeight="1">
      <c r="A18" s="85"/>
      <c r="B18" s="86"/>
      <c r="C18" s="87"/>
      <c r="D18" s="88"/>
      <c r="E18" s="86"/>
      <c r="F18" s="86"/>
      <c r="G18" s="89"/>
      <c r="H18" s="90"/>
      <c r="I18" s="82">
        <f t="shared" si="0"/>
        <v>0</v>
      </c>
      <c r="J18" s="82">
        <f t="shared" si="1"/>
        <v>0</v>
      </c>
      <c r="K18" s="91"/>
    </row>
    <row r="19" spans="1:11" s="84" customFormat="1" ht="20.100000000000001" customHeight="1">
      <c r="A19" s="85"/>
      <c r="B19" s="86"/>
      <c r="C19" s="92"/>
      <c r="D19" s="88"/>
      <c r="E19" s="86"/>
      <c r="F19" s="86"/>
      <c r="G19" s="89"/>
      <c r="H19" s="90"/>
      <c r="I19" s="82">
        <f t="shared" si="0"/>
        <v>0</v>
      </c>
      <c r="J19" s="82">
        <f t="shared" si="1"/>
        <v>0</v>
      </c>
      <c r="K19" s="91"/>
    </row>
    <row r="20" spans="1:11" s="84" customFormat="1" ht="20.100000000000001" customHeight="1" thickBot="1">
      <c r="A20" s="93"/>
      <c r="B20" s="94"/>
      <c r="C20" s="94"/>
      <c r="D20" s="95"/>
      <c r="E20" s="94"/>
      <c r="F20" s="96"/>
      <c r="G20" s="96"/>
      <c r="H20" s="97"/>
      <c r="I20" s="136">
        <f t="shared" si="0"/>
        <v>0</v>
      </c>
      <c r="J20" s="136">
        <f t="shared" si="1"/>
        <v>0</v>
      </c>
      <c r="K20" s="98"/>
    </row>
    <row r="21" spans="1:11" ht="15" customHeight="1"/>
    <row r="22" spans="1:11" s="99" customFormat="1" ht="15" customHeight="1">
      <c r="B22" s="100" t="s">
        <v>60</v>
      </c>
      <c r="C22" s="990" t="s">
        <v>61</v>
      </c>
      <c r="D22" s="991"/>
      <c r="E22" s="991"/>
      <c r="H22" s="101"/>
      <c r="I22" s="101"/>
      <c r="J22" s="101"/>
    </row>
    <row r="23" spans="1:11" s="99" customFormat="1" ht="15" customHeight="1">
      <c r="B23" s="100"/>
      <c r="C23" s="99" t="s">
        <v>309</v>
      </c>
      <c r="H23" s="101"/>
      <c r="I23" s="101"/>
      <c r="J23" s="101"/>
    </row>
    <row r="24" spans="1:11" s="102" customFormat="1" ht="17.25">
      <c r="G24" s="103"/>
      <c r="H24" s="103"/>
      <c r="I24" s="103"/>
      <c r="J24" s="103"/>
    </row>
    <row r="25" spans="1:11">
      <c r="G25" s="101"/>
    </row>
    <row r="26" spans="1:11">
      <c r="G26" s="101"/>
    </row>
    <row r="27" spans="1:11">
      <c r="G27" s="101"/>
    </row>
    <row r="28" spans="1:11">
      <c r="G28" s="105"/>
    </row>
  </sheetData>
  <mergeCells count="10">
    <mergeCell ref="A6:B6"/>
    <mergeCell ref="B1:K1"/>
    <mergeCell ref="A3:A5"/>
    <mergeCell ref="B3:B5"/>
    <mergeCell ref="C3:E4"/>
    <mergeCell ref="F3:J3"/>
    <mergeCell ref="K3:K5"/>
    <mergeCell ref="F4:F5"/>
    <mergeCell ref="G4:G5"/>
    <mergeCell ref="H4:J4"/>
  </mergeCells>
  <phoneticPr fontId="1" type="noConversion"/>
  <pageMargins left="1.1811023622047245" right="0.19685039370078741" top="0.55118110236220474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C24" sqref="C24"/>
    </sheetView>
  </sheetViews>
  <sheetFormatPr defaultRowHeight="16.5"/>
  <cols>
    <col min="1" max="1" width="1.75" style="45" customWidth="1"/>
    <col min="2" max="2" width="5.75" style="45" bestFit="1" customWidth="1"/>
    <col min="3" max="3" width="7.75" style="46" bestFit="1" customWidth="1"/>
    <col min="4" max="4" width="34.125" style="47" bestFit="1" customWidth="1"/>
    <col min="5" max="5" width="8.625" style="46" customWidth="1"/>
    <col min="6" max="6" width="8.625" style="1122" customWidth="1"/>
    <col min="7" max="7" width="14.375" style="46" bestFit="1" customWidth="1"/>
    <col min="8" max="8" width="7.5" style="45" bestFit="1" customWidth="1"/>
    <col min="9" max="9" width="10.625" style="45" customWidth="1"/>
    <col min="10" max="10" width="7.375" style="45" bestFit="1" customWidth="1"/>
    <col min="11" max="11" width="15.125" style="45" bestFit="1" customWidth="1"/>
    <col min="12" max="13" width="13.875" style="45" hidden="1" customWidth="1"/>
    <col min="14" max="14" width="13.875" style="45" customWidth="1"/>
    <col min="15" max="15" width="13.875" style="45" bestFit="1" customWidth="1"/>
    <col min="16" max="255" width="9" style="45"/>
    <col min="256" max="256" width="1.75" style="45" customWidth="1"/>
    <col min="257" max="257" width="5.75" style="45" bestFit="1" customWidth="1"/>
    <col min="258" max="258" width="7.75" style="45" bestFit="1" customWidth="1"/>
    <col min="259" max="259" width="12.5" style="45" bestFit="1" customWidth="1"/>
    <col min="260" max="260" width="16.625" style="45" customWidth="1"/>
    <col min="261" max="261" width="9" style="45"/>
    <col min="262" max="262" width="14.375" style="45" bestFit="1" customWidth="1"/>
    <col min="263" max="266" width="9" style="45"/>
    <col min="267" max="267" width="5.75" style="45" customWidth="1"/>
    <col min="268" max="268" width="9" style="45"/>
    <col min="269" max="271" width="15.875" style="45" bestFit="1" customWidth="1"/>
    <col min="272" max="511" width="9" style="45"/>
    <col min="512" max="512" width="1.75" style="45" customWidth="1"/>
    <col min="513" max="513" width="5.75" style="45" bestFit="1" customWidth="1"/>
    <col min="514" max="514" width="7.75" style="45" bestFit="1" customWidth="1"/>
    <col min="515" max="515" width="12.5" style="45" bestFit="1" customWidth="1"/>
    <col min="516" max="516" width="16.625" style="45" customWidth="1"/>
    <col min="517" max="517" width="9" style="45"/>
    <col min="518" max="518" width="14.375" style="45" bestFit="1" customWidth="1"/>
    <col min="519" max="522" width="9" style="45"/>
    <col min="523" max="523" width="5.75" style="45" customWidth="1"/>
    <col min="524" max="524" width="9" style="45"/>
    <col min="525" max="527" width="15.875" style="45" bestFit="1" customWidth="1"/>
    <col min="528" max="767" width="9" style="45"/>
    <col min="768" max="768" width="1.75" style="45" customWidth="1"/>
    <col min="769" max="769" width="5.75" style="45" bestFit="1" customWidth="1"/>
    <col min="770" max="770" width="7.75" style="45" bestFit="1" customWidth="1"/>
    <col min="771" max="771" width="12.5" style="45" bestFit="1" customWidth="1"/>
    <col min="772" max="772" width="16.625" style="45" customWidth="1"/>
    <col min="773" max="773" width="9" style="45"/>
    <col min="774" max="774" width="14.375" style="45" bestFit="1" customWidth="1"/>
    <col min="775" max="778" width="9" style="45"/>
    <col min="779" max="779" width="5.75" style="45" customWidth="1"/>
    <col min="780" max="780" width="9" style="45"/>
    <col min="781" max="783" width="15.875" style="45" bestFit="1" customWidth="1"/>
    <col min="784" max="1023" width="9" style="45"/>
    <col min="1024" max="1024" width="1.75" style="45" customWidth="1"/>
    <col min="1025" max="1025" width="5.75" style="45" bestFit="1" customWidth="1"/>
    <col min="1026" max="1026" width="7.75" style="45" bestFit="1" customWidth="1"/>
    <col min="1027" max="1027" width="12.5" style="45" bestFit="1" customWidth="1"/>
    <col min="1028" max="1028" width="16.625" style="45" customWidth="1"/>
    <col min="1029" max="1029" width="9" style="45"/>
    <col min="1030" max="1030" width="14.375" style="45" bestFit="1" customWidth="1"/>
    <col min="1031" max="1034" width="9" style="45"/>
    <col min="1035" max="1035" width="5.75" style="45" customWidth="1"/>
    <col min="1036" max="1036" width="9" style="45"/>
    <col min="1037" max="1039" width="15.875" style="45" bestFit="1" customWidth="1"/>
    <col min="1040" max="1279" width="9" style="45"/>
    <col min="1280" max="1280" width="1.75" style="45" customWidth="1"/>
    <col min="1281" max="1281" width="5.75" style="45" bestFit="1" customWidth="1"/>
    <col min="1282" max="1282" width="7.75" style="45" bestFit="1" customWidth="1"/>
    <col min="1283" max="1283" width="12.5" style="45" bestFit="1" customWidth="1"/>
    <col min="1284" max="1284" width="16.625" style="45" customWidth="1"/>
    <col min="1285" max="1285" width="9" style="45"/>
    <col min="1286" max="1286" width="14.375" style="45" bestFit="1" customWidth="1"/>
    <col min="1287" max="1290" width="9" style="45"/>
    <col min="1291" max="1291" width="5.75" style="45" customWidth="1"/>
    <col min="1292" max="1292" width="9" style="45"/>
    <col min="1293" max="1295" width="15.875" style="45" bestFit="1" customWidth="1"/>
    <col min="1296" max="1535" width="9" style="45"/>
    <col min="1536" max="1536" width="1.75" style="45" customWidth="1"/>
    <col min="1537" max="1537" width="5.75" style="45" bestFit="1" customWidth="1"/>
    <col min="1538" max="1538" width="7.75" style="45" bestFit="1" customWidth="1"/>
    <col min="1539" max="1539" width="12.5" style="45" bestFit="1" customWidth="1"/>
    <col min="1540" max="1540" width="16.625" style="45" customWidth="1"/>
    <col min="1541" max="1541" width="9" style="45"/>
    <col min="1542" max="1542" width="14.375" style="45" bestFit="1" customWidth="1"/>
    <col min="1543" max="1546" width="9" style="45"/>
    <col min="1547" max="1547" width="5.75" style="45" customWidth="1"/>
    <col min="1548" max="1548" width="9" style="45"/>
    <col min="1549" max="1551" width="15.875" style="45" bestFit="1" customWidth="1"/>
    <col min="1552" max="1791" width="9" style="45"/>
    <col min="1792" max="1792" width="1.75" style="45" customWidth="1"/>
    <col min="1793" max="1793" width="5.75" style="45" bestFit="1" customWidth="1"/>
    <col min="1794" max="1794" width="7.75" style="45" bestFit="1" customWidth="1"/>
    <col min="1795" max="1795" width="12.5" style="45" bestFit="1" customWidth="1"/>
    <col min="1796" max="1796" width="16.625" style="45" customWidth="1"/>
    <col min="1797" max="1797" width="9" style="45"/>
    <col min="1798" max="1798" width="14.375" style="45" bestFit="1" customWidth="1"/>
    <col min="1799" max="1802" width="9" style="45"/>
    <col min="1803" max="1803" width="5.75" style="45" customWidth="1"/>
    <col min="1804" max="1804" width="9" style="45"/>
    <col min="1805" max="1807" width="15.875" style="45" bestFit="1" customWidth="1"/>
    <col min="1808" max="2047" width="9" style="45"/>
    <col min="2048" max="2048" width="1.75" style="45" customWidth="1"/>
    <col min="2049" max="2049" width="5.75" style="45" bestFit="1" customWidth="1"/>
    <col min="2050" max="2050" width="7.75" style="45" bestFit="1" customWidth="1"/>
    <col min="2051" max="2051" width="12.5" style="45" bestFit="1" customWidth="1"/>
    <col min="2052" max="2052" width="16.625" style="45" customWidth="1"/>
    <col min="2053" max="2053" width="9" style="45"/>
    <col min="2054" max="2054" width="14.375" style="45" bestFit="1" customWidth="1"/>
    <col min="2055" max="2058" width="9" style="45"/>
    <col min="2059" max="2059" width="5.75" style="45" customWidth="1"/>
    <col min="2060" max="2060" width="9" style="45"/>
    <col min="2061" max="2063" width="15.875" style="45" bestFit="1" customWidth="1"/>
    <col min="2064" max="2303" width="9" style="45"/>
    <col min="2304" max="2304" width="1.75" style="45" customWidth="1"/>
    <col min="2305" max="2305" width="5.75" style="45" bestFit="1" customWidth="1"/>
    <col min="2306" max="2306" width="7.75" style="45" bestFit="1" customWidth="1"/>
    <col min="2307" max="2307" width="12.5" style="45" bestFit="1" customWidth="1"/>
    <col min="2308" max="2308" width="16.625" style="45" customWidth="1"/>
    <col min="2309" max="2309" width="9" style="45"/>
    <col min="2310" max="2310" width="14.375" style="45" bestFit="1" customWidth="1"/>
    <col min="2311" max="2314" width="9" style="45"/>
    <col min="2315" max="2315" width="5.75" style="45" customWidth="1"/>
    <col min="2316" max="2316" width="9" style="45"/>
    <col min="2317" max="2319" width="15.875" style="45" bestFit="1" customWidth="1"/>
    <col min="2320" max="2559" width="9" style="45"/>
    <col min="2560" max="2560" width="1.75" style="45" customWidth="1"/>
    <col min="2561" max="2561" width="5.75" style="45" bestFit="1" customWidth="1"/>
    <col min="2562" max="2562" width="7.75" style="45" bestFit="1" customWidth="1"/>
    <col min="2563" max="2563" width="12.5" style="45" bestFit="1" customWidth="1"/>
    <col min="2564" max="2564" width="16.625" style="45" customWidth="1"/>
    <col min="2565" max="2565" width="9" style="45"/>
    <col min="2566" max="2566" width="14.375" style="45" bestFit="1" customWidth="1"/>
    <col min="2567" max="2570" width="9" style="45"/>
    <col min="2571" max="2571" width="5.75" style="45" customWidth="1"/>
    <col min="2572" max="2572" width="9" style="45"/>
    <col min="2573" max="2575" width="15.875" style="45" bestFit="1" customWidth="1"/>
    <col min="2576" max="2815" width="9" style="45"/>
    <col min="2816" max="2816" width="1.75" style="45" customWidth="1"/>
    <col min="2817" max="2817" width="5.75" style="45" bestFit="1" customWidth="1"/>
    <col min="2818" max="2818" width="7.75" style="45" bestFit="1" customWidth="1"/>
    <col min="2819" max="2819" width="12.5" style="45" bestFit="1" customWidth="1"/>
    <col min="2820" max="2820" width="16.625" style="45" customWidth="1"/>
    <col min="2821" max="2821" width="9" style="45"/>
    <col min="2822" max="2822" width="14.375" style="45" bestFit="1" customWidth="1"/>
    <col min="2823" max="2826" width="9" style="45"/>
    <col min="2827" max="2827" width="5.75" style="45" customWidth="1"/>
    <col min="2828" max="2828" width="9" style="45"/>
    <col min="2829" max="2831" width="15.875" style="45" bestFit="1" customWidth="1"/>
    <col min="2832" max="3071" width="9" style="45"/>
    <col min="3072" max="3072" width="1.75" style="45" customWidth="1"/>
    <col min="3073" max="3073" width="5.75" style="45" bestFit="1" customWidth="1"/>
    <col min="3074" max="3074" width="7.75" style="45" bestFit="1" customWidth="1"/>
    <col min="3075" max="3075" width="12.5" style="45" bestFit="1" customWidth="1"/>
    <col min="3076" max="3076" width="16.625" style="45" customWidth="1"/>
    <col min="3077" max="3077" width="9" style="45"/>
    <col min="3078" max="3078" width="14.375" style="45" bestFit="1" customWidth="1"/>
    <col min="3079" max="3082" width="9" style="45"/>
    <col min="3083" max="3083" width="5.75" style="45" customWidth="1"/>
    <col min="3084" max="3084" width="9" style="45"/>
    <col min="3085" max="3087" width="15.875" style="45" bestFit="1" customWidth="1"/>
    <col min="3088" max="3327" width="9" style="45"/>
    <col min="3328" max="3328" width="1.75" style="45" customWidth="1"/>
    <col min="3329" max="3329" width="5.75" style="45" bestFit="1" customWidth="1"/>
    <col min="3330" max="3330" width="7.75" style="45" bestFit="1" customWidth="1"/>
    <col min="3331" max="3331" width="12.5" style="45" bestFit="1" customWidth="1"/>
    <col min="3332" max="3332" width="16.625" style="45" customWidth="1"/>
    <col min="3333" max="3333" width="9" style="45"/>
    <col min="3334" max="3334" width="14.375" style="45" bestFit="1" customWidth="1"/>
    <col min="3335" max="3338" width="9" style="45"/>
    <col min="3339" max="3339" width="5.75" style="45" customWidth="1"/>
    <col min="3340" max="3340" width="9" style="45"/>
    <col min="3341" max="3343" width="15.875" style="45" bestFit="1" customWidth="1"/>
    <col min="3344" max="3583" width="9" style="45"/>
    <col min="3584" max="3584" width="1.75" style="45" customWidth="1"/>
    <col min="3585" max="3585" width="5.75" style="45" bestFit="1" customWidth="1"/>
    <col min="3586" max="3586" width="7.75" style="45" bestFit="1" customWidth="1"/>
    <col min="3587" max="3587" width="12.5" style="45" bestFit="1" customWidth="1"/>
    <col min="3588" max="3588" width="16.625" style="45" customWidth="1"/>
    <col min="3589" max="3589" width="9" style="45"/>
    <col min="3590" max="3590" width="14.375" style="45" bestFit="1" customWidth="1"/>
    <col min="3591" max="3594" width="9" style="45"/>
    <col min="3595" max="3595" width="5.75" style="45" customWidth="1"/>
    <col min="3596" max="3596" width="9" style="45"/>
    <col min="3597" max="3599" width="15.875" style="45" bestFit="1" customWidth="1"/>
    <col min="3600" max="3839" width="9" style="45"/>
    <col min="3840" max="3840" width="1.75" style="45" customWidth="1"/>
    <col min="3841" max="3841" width="5.75" style="45" bestFit="1" customWidth="1"/>
    <col min="3842" max="3842" width="7.75" style="45" bestFit="1" customWidth="1"/>
    <col min="3843" max="3843" width="12.5" style="45" bestFit="1" customWidth="1"/>
    <col min="3844" max="3844" width="16.625" style="45" customWidth="1"/>
    <col min="3845" max="3845" width="9" style="45"/>
    <col min="3846" max="3846" width="14.375" style="45" bestFit="1" customWidth="1"/>
    <col min="3847" max="3850" width="9" style="45"/>
    <col min="3851" max="3851" width="5.75" style="45" customWidth="1"/>
    <col min="3852" max="3852" width="9" style="45"/>
    <col min="3853" max="3855" width="15.875" style="45" bestFit="1" customWidth="1"/>
    <col min="3856" max="4095" width="9" style="45"/>
    <col min="4096" max="4096" width="1.75" style="45" customWidth="1"/>
    <col min="4097" max="4097" width="5.75" style="45" bestFit="1" customWidth="1"/>
    <col min="4098" max="4098" width="7.75" style="45" bestFit="1" customWidth="1"/>
    <col min="4099" max="4099" width="12.5" style="45" bestFit="1" customWidth="1"/>
    <col min="4100" max="4100" width="16.625" style="45" customWidth="1"/>
    <col min="4101" max="4101" width="9" style="45"/>
    <col min="4102" max="4102" width="14.375" style="45" bestFit="1" customWidth="1"/>
    <col min="4103" max="4106" width="9" style="45"/>
    <col min="4107" max="4107" width="5.75" style="45" customWidth="1"/>
    <col min="4108" max="4108" width="9" style="45"/>
    <col min="4109" max="4111" width="15.875" style="45" bestFit="1" customWidth="1"/>
    <col min="4112" max="4351" width="9" style="45"/>
    <col min="4352" max="4352" width="1.75" style="45" customWidth="1"/>
    <col min="4353" max="4353" width="5.75" style="45" bestFit="1" customWidth="1"/>
    <col min="4354" max="4354" width="7.75" style="45" bestFit="1" customWidth="1"/>
    <col min="4355" max="4355" width="12.5" style="45" bestFit="1" customWidth="1"/>
    <col min="4356" max="4356" width="16.625" style="45" customWidth="1"/>
    <col min="4357" max="4357" width="9" style="45"/>
    <col min="4358" max="4358" width="14.375" style="45" bestFit="1" customWidth="1"/>
    <col min="4359" max="4362" width="9" style="45"/>
    <col min="4363" max="4363" width="5.75" style="45" customWidth="1"/>
    <col min="4364" max="4364" width="9" style="45"/>
    <col min="4365" max="4367" width="15.875" style="45" bestFit="1" customWidth="1"/>
    <col min="4368" max="4607" width="9" style="45"/>
    <col min="4608" max="4608" width="1.75" style="45" customWidth="1"/>
    <col min="4609" max="4609" width="5.75" style="45" bestFit="1" customWidth="1"/>
    <col min="4610" max="4610" width="7.75" style="45" bestFit="1" customWidth="1"/>
    <col min="4611" max="4611" width="12.5" style="45" bestFit="1" customWidth="1"/>
    <col min="4612" max="4612" width="16.625" style="45" customWidth="1"/>
    <col min="4613" max="4613" width="9" style="45"/>
    <col min="4614" max="4614" width="14.375" style="45" bestFit="1" customWidth="1"/>
    <col min="4615" max="4618" width="9" style="45"/>
    <col min="4619" max="4619" width="5.75" style="45" customWidth="1"/>
    <col min="4620" max="4620" width="9" style="45"/>
    <col min="4621" max="4623" width="15.875" style="45" bestFit="1" customWidth="1"/>
    <col min="4624" max="4863" width="9" style="45"/>
    <col min="4864" max="4864" width="1.75" style="45" customWidth="1"/>
    <col min="4865" max="4865" width="5.75" style="45" bestFit="1" customWidth="1"/>
    <col min="4866" max="4866" width="7.75" style="45" bestFit="1" customWidth="1"/>
    <col min="4867" max="4867" width="12.5" style="45" bestFit="1" customWidth="1"/>
    <col min="4868" max="4868" width="16.625" style="45" customWidth="1"/>
    <col min="4869" max="4869" width="9" style="45"/>
    <col min="4870" max="4870" width="14.375" style="45" bestFit="1" customWidth="1"/>
    <col min="4871" max="4874" width="9" style="45"/>
    <col min="4875" max="4875" width="5.75" style="45" customWidth="1"/>
    <col min="4876" max="4876" width="9" style="45"/>
    <col min="4877" max="4879" width="15.875" style="45" bestFit="1" customWidth="1"/>
    <col min="4880" max="5119" width="9" style="45"/>
    <col min="5120" max="5120" width="1.75" style="45" customWidth="1"/>
    <col min="5121" max="5121" width="5.75" style="45" bestFit="1" customWidth="1"/>
    <col min="5122" max="5122" width="7.75" style="45" bestFit="1" customWidth="1"/>
    <col min="5123" max="5123" width="12.5" style="45" bestFit="1" customWidth="1"/>
    <col min="5124" max="5124" width="16.625" style="45" customWidth="1"/>
    <col min="5125" max="5125" width="9" style="45"/>
    <col min="5126" max="5126" width="14.375" style="45" bestFit="1" customWidth="1"/>
    <col min="5127" max="5130" width="9" style="45"/>
    <col min="5131" max="5131" width="5.75" style="45" customWidth="1"/>
    <col min="5132" max="5132" width="9" style="45"/>
    <col min="5133" max="5135" width="15.875" style="45" bestFit="1" customWidth="1"/>
    <col min="5136" max="5375" width="9" style="45"/>
    <col min="5376" max="5376" width="1.75" style="45" customWidth="1"/>
    <col min="5377" max="5377" width="5.75" style="45" bestFit="1" customWidth="1"/>
    <col min="5378" max="5378" width="7.75" style="45" bestFit="1" customWidth="1"/>
    <col min="5379" max="5379" width="12.5" style="45" bestFit="1" customWidth="1"/>
    <col min="5380" max="5380" width="16.625" style="45" customWidth="1"/>
    <col min="5381" max="5381" width="9" style="45"/>
    <col min="5382" max="5382" width="14.375" style="45" bestFit="1" customWidth="1"/>
    <col min="5383" max="5386" width="9" style="45"/>
    <col min="5387" max="5387" width="5.75" style="45" customWidth="1"/>
    <col min="5388" max="5388" width="9" style="45"/>
    <col min="5389" max="5391" width="15.875" style="45" bestFit="1" customWidth="1"/>
    <col min="5392" max="5631" width="9" style="45"/>
    <col min="5632" max="5632" width="1.75" style="45" customWidth="1"/>
    <col min="5633" max="5633" width="5.75" style="45" bestFit="1" customWidth="1"/>
    <col min="5634" max="5634" width="7.75" style="45" bestFit="1" customWidth="1"/>
    <col min="5635" max="5635" width="12.5" style="45" bestFit="1" customWidth="1"/>
    <col min="5636" max="5636" width="16.625" style="45" customWidth="1"/>
    <col min="5637" max="5637" width="9" style="45"/>
    <col min="5638" max="5638" width="14.375" style="45" bestFit="1" customWidth="1"/>
    <col min="5639" max="5642" width="9" style="45"/>
    <col min="5643" max="5643" width="5.75" style="45" customWidth="1"/>
    <col min="5644" max="5644" width="9" style="45"/>
    <col min="5645" max="5647" width="15.875" style="45" bestFit="1" customWidth="1"/>
    <col min="5648" max="5887" width="9" style="45"/>
    <col min="5888" max="5888" width="1.75" style="45" customWidth="1"/>
    <col min="5889" max="5889" width="5.75" style="45" bestFit="1" customWidth="1"/>
    <col min="5890" max="5890" width="7.75" style="45" bestFit="1" customWidth="1"/>
    <col min="5891" max="5891" width="12.5" style="45" bestFit="1" customWidth="1"/>
    <col min="5892" max="5892" width="16.625" style="45" customWidth="1"/>
    <col min="5893" max="5893" width="9" style="45"/>
    <col min="5894" max="5894" width="14.375" style="45" bestFit="1" customWidth="1"/>
    <col min="5895" max="5898" width="9" style="45"/>
    <col min="5899" max="5899" width="5.75" style="45" customWidth="1"/>
    <col min="5900" max="5900" width="9" style="45"/>
    <col min="5901" max="5903" width="15.875" style="45" bestFit="1" customWidth="1"/>
    <col min="5904" max="6143" width="9" style="45"/>
    <col min="6144" max="6144" width="1.75" style="45" customWidth="1"/>
    <col min="6145" max="6145" width="5.75" style="45" bestFit="1" customWidth="1"/>
    <col min="6146" max="6146" width="7.75" style="45" bestFit="1" customWidth="1"/>
    <col min="6147" max="6147" width="12.5" style="45" bestFit="1" customWidth="1"/>
    <col min="6148" max="6148" width="16.625" style="45" customWidth="1"/>
    <col min="6149" max="6149" width="9" style="45"/>
    <col min="6150" max="6150" width="14.375" style="45" bestFit="1" customWidth="1"/>
    <col min="6151" max="6154" width="9" style="45"/>
    <col min="6155" max="6155" width="5.75" style="45" customWidth="1"/>
    <col min="6156" max="6156" width="9" style="45"/>
    <col min="6157" max="6159" width="15.875" style="45" bestFit="1" customWidth="1"/>
    <col min="6160" max="6399" width="9" style="45"/>
    <col min="6400" max="6400" width="1.75" style="45" customWidth="1"/>
    <col min="6401" max="6401" width="5.75" style="45" bestFit="1" customWidth="1"/>
    <col min="6402" max="6402" width="7.75" style="45" bestFit="1" customWidth="1"/>
    <col min="6403" max="6403" width="12.5" style="45" bestFit="1" customWidth="1"/>
    <col min="6404" max="6404" width="16.625" style="45" customWidth="1"/>
    <col min="6405" max="6405" width="9" style="45"/>
    <col min="6406" max="6406" width="14.375" style="45" bestFit="1" customWidth="1"/>
    <col min="6407" max="6410" width="9" style="45"/>
    <col min="6411" max="6411" width="5.75" style="45" customWidth="1"/>
    <col min="6412" max="6412" width="9" style="45"/>
    <col min="6413" max="6415" width="15.875" style="45" bestFit="1" customWidth="1"/>
    <col min="6416" max="6655" width="9" style="45"/>
    <col min="6656" max="6656" width="1.75" style="45" customWidth="1"/>
    <col min="6657" max="6657" width="5.75" style="45" bestFit="1" customWidth="1"/>
    <col min="6658" max="6658" width="7.75" style="45" bestFit="1" customWidth="1"/>
    <col min="6659" max="6659" width="12.5" style="45" bestFit="1" customWidth="1"/>
    <col min="6660" max="6660" width="16.625" style="45" customWidth="1"/>
    <col min="6661" max="6661" width="9" style="45"/>
    <col min="6662" max="6662" width="14.375" style="45" bestFit="1" customWidth="1"/>
    <col min="6663" max="6666" width="9" style="45"/>
    <col min="6667" max="6667" width="5.75" style="45" customWidth="1"/>
    <col min="6668" max="6668" width="9" style="45"/>
    <col min="6669" max="6671" width="15.875" style="45" bestFit="1" customWidth="1"/>
    <col min="6672" max="6911" width="9" style="45"/>
    <col min="6912" max="6912" width="1.75" style="45" customWidth="1"/>
    <col min="6913" max="6913" width="5.75" style="45" bestFit="1" customWidth="1"/>
    <col min="6914" max="6914" width="7.75" style="45" bestFit="1" customWidth="1"/>
    <col min="6915" max="6915" width="12.5" style="45" bestFit="1" customWidth="1"/>
    <col min="6916" max="6916" width="16.625" style="45" customWidth="1"/>
    <col min="6917" max="6917" width="9" style="45"/>
    <col min="6918" max="6918" width="14.375" style="45" bestFit="1" customWidth="1"/>
    <col min="6919" max="6922" width="9" style="45"/>
    <col min="6923" max="6923" width="5.75" style="45" customWidth="1"/>
    <col min="6924" max="6924" width="9" style="45"/>
    <col min="6925" max="6927" width="15.875" style="45" bestFit="1" customWidth="1"/>
    <col min="6928" max="7167" width="9" style="45"/>
    <col min="7168" max="7168" width="1.75" style="45" customWidth="1"/>
    <col min="7169" max="7169" width="5.75" style="45" bestFit="1" customWidth="1"/>
    <col min="7170" max="7170" width="7.75" style="45" bestFit="1" customWidth="1"/>
    <col min="7171" max="7171" width="12.5" style="45" bestFit="1" customWidth="1"/>
    <col min="7172" max="7172" width="16.625" style="45" customWidth="1"/>
    <col min="7173" max="7173" width="9" style="45"/>
    <col min="7174" max="7174" width="14.375" style="45" bestFit="1" customWidth="1"/>
    <col min="7175" max="7178" width="9" style="45"/>
    <col min="7179" max="7179" width="5.75" style="45" customWidth="1"/>
    <col min="7180" max="7180" width="9" style="45"/>
    <col min="7181" max="7183" width="15.875" style="45" bestFit="1" customWidth="1"/>
    <col min="7184" max="7423" width="9" style="45"/>
    <col min="7424" max="7424" width="1.75" style="45" customWidth="1"/>
    <col min="7425" max="7425" width="5.75" style="45" bestFit="1" customWidth="1"/>
    <col min="7426" max="7426" width="7.75" style="45" bestFit="1" customWidth="1"/>
    <col min="7427" max="7427" width="12.5" style="45" bestFit="1" customWidth="1"/>
    <col min="7428" max="7428" width="16.625" style="45" customWidth="1"/>
    <col min="7429" max="7429" width="9" style="45"/>
    <col min="7430" max="7430" width="14.375" style="45" bestFit="1" customWidth="1"/>
    <col min="7431" max="7434" width="9" style="45"/>
    <col min="7435" max="7435" width="5.75" style="45" customWidth="1"/>
    <col min="7436" max="7436" width="9" style="45"/>
    <col min="7437" max="7439" width="15.875" style="45" bestFit="1" customWidth="1"/>
    <col min="7440" max="7679" width="9" style="45"/>
    <col min="7680" max="7680" width="1.75" style="45" customWidth="1"/>
    <col min="7681" max="7681" width="5.75" style="45" bestFit="1" customWidth="1"/>
    <col min="7682" max="7682" width="7.75" style="45" bestFit="1" customWidth="1"/>
    <col min="7683" max="7683" width="12.5" style="45" bestFit="1" customWidth="1"/>
    <col min="7684" max="7684" width="16.625" style="45" customWidth="1"/>
    <col min="7685" max="7685" width="9" style="45"/>
    <col min="7686" max="7686" width="14.375" style="45" bestFit="1" customWidth="1"/>
    <col min="7687" max="7690" width="9" style="45"/>
    <col min="7691" max="7691" width="5.75" style="45" customWidth="1"/>
    <col min="7692" max="7692" width="9" style="45"/>
    <col min="7693" max="7695" width="15.875" style="45" bestFit="1" customWidth="1"/>
    <col min="7696" max="7935" width="9" style="45"/>
    <col min="7936" max="7936" width="1.75" style="45" customWidth="1"/>
    <col min="7937" max="7937" width="5.75" style="45" bestFit="1" customWidth="1"/>
    <col min="7938" max="7938" width="7.75" style="45" bestFit="1" customWidth="1"/>
    <col min="7939" max="7939" width="12.5" style="45" bestFit="1" customWidth="1"/>
    <col min="7940" max="7940" width="16.625" style="45" customWidth="1"/>
    <col min="7941" max="7941" width="9" style="45"/>
    <col min="7942" max="7942" width="14.375" style="45" bestFit="1" customWidth="1"/>
    <col min="7943" max="7946" width="9" style="45"/>
    <col min="7947" max="7947" width="5.75" style="45" customWidth="1"/>
    <col min="7948" max="7948" width="9" style="45"/>
    <col min="7949" max="7951" width="15.875" style="45" bestFit="1" customWidth="1"/>
    <col min="7952" max="8191" width="9" style="45"/>
    <col min="8192" max="8192" width="1.75" style="45" customWidth="1"/>
    <col min="8193" max="8193" width="5.75" style="45" bestFit="1" customWidth="1"/>
    <col min="8194" max="8194" width="7.75" style="45" bestFit="1" customWidth="1"/>
    <col min="8195" max="8195" width="12.5" style="45" bestFit="1" customWidth="1"/>
    <col min="8196" max="8196" width="16.625" style="45" customWidth="1"/>
    <col min="8197" max="8197" width="9" style="45"/>
    <col min="8198" max="8198" width="14.375" style="45" bestFit="1" customWidth="1"/>
    <col min="8199" max="8202" width="9" style="45"/>
    <col min="8203" max="8203" width="5.75" style="45" customWidth="1"/>
    <col min="8204" max="8204" width="9" style="45"/>
    <col min="8205" max="8207" width="15.875" style="45" bestFit="1" customWidth="1"/>
    <col min="8208" max="8447" width="9" style="45"/>
    <col min="8448" max="8448" width="1.75" style="45" customWidth="1"/>
    <col min="8449" max="8449" width="5.75" style="45" bestFit="1" customWidth="1"/>
    <col min="8450" max="8450" width="7.75" style="45" bestFit="1" customWidth="1"/>
    <col min="8451" max="8451" width="12.5" style="45" bestFit="1" customWidth="1"/>
    <col min="8452" max="8452" width="16.625" style="45" customWidth="1"/>
    <col min="8453" max="8453" width="9" style="45"/>
    <col min="8454" max="8454" width="14.375" style="45" bestFit="1" customWidth="1"/>
    <col min="8455" max="8458" width="9" style="45"/>
    <col min="8459" max="8459" width="5.75" style="45" customWidth="1"/>
    <col min="8460" max="8460" width="9" style="45"/>
    <col min="8461" max="8463" width="15.875" style="45" bestFit="1" customWidth="1"/>
    <col min="8464" max="8703" width="9" style="45"/>
    <col min="8704" max="8704" width="1.75" style="45" customWidth="1"/>
    <col min="8705" max="8705" width="5.75" style="45" bestFit="1" customWidth="1"/>
    <col min="8706" max="8706" width="7.75" style="45" bestFit="1" customWidth="1"/>
    <col min="8707" max="8707" width="12.5" style="45" bestFit="1" customWidth="1"/>
    <col min="8708" max="8708" width="16.625" style="45" customWidth="1"/>
    <col min="8709" max="8709" width="9" style="45"/>
    <col min="8710" max="8710" width="14.375" style="45" bestFit="1" customWidth="1"/>
    <col min="8711" max="8714" width="9" style="45"/>
    <col min="8715" max="8715" width="5.75" style="45" customWidth="1"/>
    <col min="8716" max="8716" width="9" style="45"/>
    <col min="8717" max="8719" width="15.875" style="45" bestFit="1" customWidth="1"/>
    <col min="8720" max="8959" width="9" style="45"/>
    <col min="8960" max="8960" width="1.75" style="45" customWidth="1"/>
    <col min="8961" max="8961" width="5.75" style="45" bestFit="1" customWidth="1"/>
    <col min="8962" max="8962" width="7.75" style="45" bestFit="1" customWidth="1"/>
    <col min="8963" max="8963" width="12.5" style="45" bestFit="1" customWidth="1"/>
    <col min="8964" max="8964" width="16.625" style="45" customWidth="1"/>
    <col min="8965" max="8965" width="9" style="45"/>
    <col min="8966" max="8966" width="14.375" style="45" bestFit="1" customWidth="1"/>
    <col min="8967" max="8970" width="9" style="45"/>
    <col min="8971" max="8971" width="5.75" style="45" customWidth="1"/>
    <col min="8972" max="8972" width="9" style="45"/>
    <col min="8973" max="8975" width="15.875" style="45" bestFit="1" customWidth="1"/>
    <col min="8976" max="9215" width="9" style="45"/>
    <col min="9216" max="9216" width="1.75" style="45" customWidth="1"/>
    <col min="9217" max="9217" width="5.75" style="45" bestFit="1" customWidth="1"/>
    <col min="9218" max="9218" width="7.75" style="45" bestFit="1" customWidth="1"/>
    <col min="9219" max="9219" width="12.5" style="45" bestFit="1" customWidth="1"/>
    <col min="9220" max="9220" width="16.625" style="45" customWidth="1"/>
    <col min="9221" max="9221" width="9" style="45"/>
    <col min="9222" max="9222" width="14.375" style="45" bestFit="1" customWidth="1"/>
    <col min="9223" max="9226" width="9" style="45"/>
    <col min="9227" max="9227" width="5.75" style="45" customWidth="1"/>
    <col min="9228" max="9228" width="9" style="45"/>
    <col min="9229" max="9231" width="15.875" style="45" bestFit="1" customWidth="1"/>
    <col min="9232" max="9471" width="9" style="45"/>
    <col min="9472" max="9472" width="1.75" style="45" customWidth="1"/>
    <col min="9473" max="9473" width="5.75" style="45" bestFit="1" customWidth="1"/>
    <col min="9474" max="9474" width="7.75" style="45" bestFit="1" customWidth="1"/>
    <col min="9475" max="9475" width="12.5" style="45" bestFit="1" customWidth="1"/>
    <col min="9476" max="9476" width="16.625" style="45" customWidth="1"/>
    <col min="9477" max="9477" width="9" style="45"/>
    <col min="9478" max="9478" width="14.375" style="45" bestFit="1" customWidth="1"/>
    <col min="9479" max="9482" width="9" style="45"/>
    <col min="9483" max="9483" width="5.75" style="45" customWidth="1"/>
    <col min="9484" max="9484" width="9" style="45"/>
    <col min="9485" max="9487" width="15.875" style="45" bestFit="1" customWidth="1"/>
    <col min="9488" max="9727" width="9" style="45"/>
    <col min="9728" max="9728" width="1.75" style="45" customWidth="1"/>
    <col min="9729" max="9729" width="5.75" style="45" bestFit="1" customWidth="1"/>
    <col min="9730" max="9730" width="7.75" style="45" bestFit="1" customWidth="1"/>
    <col min="9731" max="9731" width="12.5" style="45" bestFit="1" customWidth="1"/>
    <col min="9732" max="9732" width="16.625" style="45" customWidth="1"/>
    <col min="9733" max="9733" width="9" style="45"/>
    <col min="9734" max="9734" width="14.375" style="45" bestFit="1" customWidth="1"/>
    <col min="9735" max="9738" width="9" style="45"/>
    <col min="9739" max="9739" width="5.75" style="45" customWidth="1"/>
    <col min="9740" max="9740" width="9" style="45"/>
    <col min="9741" max="9743" width="15.875" style="45" bestFit="1" customWidth="1"/>
    <col min="9744" max="9983" width="9" style="45"/>
    <col min="9984" max="9984" width="1.75" style="45" customWidth="1"/>
    <col min="9985" max="9985" width="5.75" style="45" bestFit="1" customWidth="1"/>
    <col min="9986" max="9986" width="7.75" style="45" bestFit="1" customWidth="1"/>
    <col min="9987" max="9987" width="12.5" style="45" bestFit="1" customWidth="1"/>
    <col min="9988" max="9988" width="16.625" style="45" customWidth="1"/>
    <col min="9989" max="9989" width="9" style="45"/>
    <col min="9990" max="9990" width="14.375" style="45" bestFit="1" customWidth="1"/>
    <col min="9991" max="9994" width="9" style="45"/>
    <col min="9995" max="9995" width="5.75" style="45" customWidth="1"/>
    <col min="9996" max="9996" width="9" style="45"/>
    <col min="9997" max="9999" width="15.875" style="45" bestFit="1" customWidth="1"/>
    <col min="10000" max="10239" width="9" style="45"/>
    <col min="10240" max="10240" width="1.75" style="45" customWidth="1"/>
    <col min="10241" max="10241" width="5.75" style="45" bestFit="1" customWidth="1"/>
    <col min="10242" max="10242" width="7.75" style="45" bestFit="1" customWidth="1"/>
    <col min="10243" max="10243" width="12.5" style="45" bestFit="1" customWidth="1"/>
    <col min="10244" max="10244" width="16.625" style="45" customWidth="1"/>
    <col min="10245" max="10245" width="9" style="45"/>
    <col min="10246" max="10246" width="14.375" style="45" bestFit="1" customWidth="1"/>
    <col min="10247" max="10250" width="9" style="45"/>
    <col min="10251" max="10251" width="5.75" style="45" customWidth="1"/>
    <col min="10252" max="10252" width="9" style="45"/>
    <col min="10253" max="10255" width="15.875" style="45" bestFit="1" customWidth="1"/>
    <col min="10256" max="10495" width="9" style="45"/>
    <col min="10496" max="10496" width="1.75" style="45" customWidth="1"/>
    <col min="10497" max="10497" width="5.75" style="45" bestFit="1" customWidth="1"/>
    <col min="10498" max="10498" width="7.75" style="45" bestFit="1" customWidth="1"/>
    <col min="10499" max="10499" width="12.5" style="45" bestFit="1" customWidth="1"/>
    <col min="10500" max="10500" width="16.625" style="45" customWidth="1"/>
    <col min="10501" max="10501" width="9" style="45"/>
    <col min="10502" max="10502" width="14.375" style="45" bestFit="1" customWidth="1"/>
    <col min="10503" max="10506" width="9" style="45"/>
    <col min="10507" max="10507" width="5.75" style="45" customWidth="1"/>
    <col min="10508" max="10508" width="9" style="45"/>
    <col min="10509" max="10511" width="15.875" style="45" bestFit="1" customWidth="1"/>
    <col min="10512" max="10751" width="9" style="45"/>
    <col min="10752" max="10752" width="1.75" style="45" customWidth="1"/>
    <col min="10753" max="10753" width="5.75" style="45" bestFit="1" customWidth="1"/>
    <col min="10754" max="10754" width="7.75" style="45" bestFit="1" customWidth="1"/>
    <col min="10755" max="10755" width="12.5" style="45" bestFit="1" customWidth="1"/>
    <col min="10756" max="10756" width="16.625" style="45" customWidth="1"/>
    <col min="10757" max="10757" width="9" style="45"/>
    <col min="10758" max="10758" width="14.375" style="45" bestFit="1" customWidth="1"/>
    <col min="10759" max="10762" width="9" style="45"/>
    <col min="10763" max="10763" width="5.75" style="45" customWidth="1"/>
    <col min="10764" max="10764" width="9" style="45"/>
    <col min="10765" max="10767" width="15.875" style="45" bestFit="1" customWidth="1"/>
    <col min="10768" max="11007" width="9" style="45"/>
    <col min="11008" max="11008" width="1.75" style="45" customWidth="1"/>
    <col min="11009" max="11009" width="5.75" style="45" bestFit="1" customWidth="1"/>
    <col min="11010" max="11010" width="7.75" style="45" bestFit="1" customWidth="1"/>
    <col min="11011" max="11011" width="12.5" style="45" bestFit="1" customWidth="1"/>
    <col min="11012" max="11012" width="16.625" style="45" customWidth="1"/>
    <col min="11013" max="11013" width="9" style="45"/>
    <col min="11014" max="11014" width="14.375" style="45" bestFit="1" customWidth="1"/>
    <col min="11015" max="11018" width="9" style="45"/>
    <col min="11019" max="11019" width="5.75" style="45" customWidth="1"/>
    <col min="11020" max="11020" width="9" style="45"/>
    <col min="11021" max="11023" width="15.875" style="45" bestFit="1" customWidth="1"/>
    <col min="11024" max="11263" width="9" style="45"/>
    <col min="11264" max="11264" width="1.75" style="45" customWidth="1"/>
    <col min="11265" max="11265" width="5.75" style="45" bestFit="1" customWidth="1"/>
    <col min="11266" max="11266" width="7.75" style="45" bestFit="1" customWidth="1"/>
    <col min="11267" max="11267" width="12.5" style="45" bestFit="1" customWidth="1"/>
    <col min="11268" max="11268" width="16.625" style="45" customWidth="1"/>
    <col min="11269" max="11269" width="9" style="45"/>
    <col min="11270" max="11270" width="14.375" style="45" bestFit="1" customWidth="1"/>
    <col min="11271" max="11274" width="9" style="45"/>
    <col min="11275" max="11275" width="5.75" style="45" customWidth="1"/>
    <col min="11276" max="11276" width="9" style="45"/>
    <col min="11277" max="11279" width="15.875" style="45" bestFit="1" customWidth="1"/>
    <col min="11280" max="11519" width="9" style="45"/>
    <col min="11520" max="11520" width="1.75" style="45" customWidth="1"/>
    <col min="11521" max="11521" width="5.75" style="45" bestFit="1" customWidth="1"/>
    <col min="11522" max="11522" width="7.75" style="45" bestFit="1" customWidth="1"/>
    <col min="11523" max="11523" width="12.5" style="45" bestFit="1" customWidth="1"/>
    <col min="11524" max="11524" width="16.625" style="45" customWidth="1"/>
    <col min="11525" max="11525" width="9" style="45"/>
    <col min="11526" max="11526" width="14.375" style="45" bestFit="1" customWidth="1"/>
    <col min="11527" max="11530" width="9" style="45"/>
    <col min="11531" max="11531" width="5.75" style="45" customWidth="1"/>
    <col min="11532" max="11532" width="9" style="45"/>
    <col min="11533" max="11535" width="15.875" style="45" bestFit="1" customWidth="1"/>
    <col min="11536" max="11775" width="9" style="45"/>
    <col min="11776" max="11776" width="1.75" style="45" customWidth="1"/>
    <col min="11777" max="11777" width="5.75" style="45" bestFit="1" customWidth="1"/>
    <col min="11778" max="11778" width="7.75" style="45" bestFit="1" customWidth="1"/>
    <col min="11779" max="11779" width="12.5" style="45" bestFit="1" customWidth="1"/>
    <col min="11780" max="11780" width="16.625" style="45" customWidth="1"/>
    <col min="11781" max="11781" width="9" style="45"/>
    <col min="11782" max="11782" width="14.375" style="45" bestFit="1" customWidth="1"/>
    <col min="11783" max="11786" width="9" style="45"/>
    <col min="11787" max="11787" width="5.75" style="45" customWidth="1"/>
    <col min="11788" max="11788" width="9" style="45"/>
    <col min="11789" max="11791" width="15.875" style="45" bestFit="1" customWidth="1"/>
    <col min="11792" max="12031" width="9" style="45"/>
    <col min="12032" max="12032" width="1.75" style="45" customWidth="1"/>
    <col min="12033" max="12033" width="5.75" style="45" bestFit="1" customWidth="1"/>
    <col min="12034" max="12034" width="7.75" style="45" bestFit="1" customWidth="1"/>
    <col min="12035" max="12035" width="12.5" style="45" bestFit="1" customWidth="1"/>
    <col min="12036" max="12036" width="16.625" style="45" customWidth="1"/>
    <col min="12037" max="12037" width="9" style="45"/>
    <col min="12038" max="12038" width="14.375" style="45" bestFit="1" customWidth="1"/>
    <col min="12039" max="12042" width="9" style="45"/>
    <col min="12043" max="12043" width="5.75" style="45" customWidth="1"/>
    <col min="12044" max="12044" width="9" style="45"/>
    <col min="12045" max="12047" width="15.875" style="45" bestFit="1" customWidth="1"/>
    <col min="12048" max="12287" width="9" style="45"/>
    <col min="12288" max="12288" width="1.75" style="45" customWidth="1"/>
    <col min="12289" max="12289" width="5.75" style="45" bestFit="1" customWidth="1"/>
    <col min="12290" max="12290" width="7.75" style="45" bestFit="1" customWidth="1"/>
    <col min="12291" max="12291" width="12.5" style="45" bestFit="1" customWidth="1"/>
    <col min="12292" max="12292" width="16.625" style="45" customWidth="1"/>
    <col min="12293" max="12293" width="9" style="45"/>
    <col min="12294" max="12294" width="14.375" style="45" bestFit="1" customWidth="1"/>
    <col min="12295" max="12298" width="9" style="45"/>
    <col min="12299" max="12299" width="5.75" style="45" customWidth="1"/>
    <col min="12300" max="12300" width="9" style="45"/>
    <col min="12301" max="12303" width="15.875" style="45" bestFit="1" customWidth="1"/>
    <col min="12304" max="12543" width="9" style="45"/>
    <col min="12544" max="12544" width="1.75" style="45" customWidth="1"/>
    <col min="12545" max="12545" width="5.75" style="45" bestFit="1" customWidth="1"/>
    <col min="12546" max="12546" width="7.75" style="45" bestFit="1" customWidth="1"/>
    <col min="12547" max="12547" width="12.5" style="45" bestFit="1" customWidth="1"/>
    <col min="12548" max="12548" width="16.625" style="45" customWidth="1"/>
    <col min="12549" max="12549" width="9" style="45"/>
    <col min="12550" max="12550" width="14.375" style="45" bestFit="1" customWidth="1"/>
    <col min="12551" max="12554" width="9" style="45"/>
    <col min="12555" max="12555" width="5.75" style="45" customWidth="1"/>
    <col min="12556" max="12556" width="9" style="45"/>
    <col min="12557" max="12559" width="15.875" style="45" bestFit="1" customWidth="1"/>
    <col min="12560" max="12799" width="9" style="45"/>
    <col min="12800" max="12800" width="1.75" style="45" customWidth="1"/>
    <col min="12801" max="12801" width="5.75" style="45" bestFit="1" customWidth="1"/>
    <col min="12802" max="12802" width="7.75" style="45" bestFit="1" customWidth="1"/>
    <col min="12803" max="12803" width="12.5" style="45" bestFit="1" customWidth="1"/>
    <col min="12804" max="12804" width="16.625" style="45" customWidth="1"/>
    <col min="12805" max="12805" width="9" style="45"/>
    <col min="12806" max="12806" width="14.375" style="45" bestFit="1" customWidth="1"/>
    <col min="12807" max="12810" width="9" style="45"/>
    <col min="12811" max="12811" width="5.75" style="45" customWidth="1"/>
    <col min="12812" max="12812" width="9" style="45"/>
    <col min="12813" max="12815" width="15.875" style="45" bestFit="1" customWidth="1"/>
    <col min="12816" max="13055" width="9" style="45"/>
    <col min="13056" max="13056" width="1.75" style="45" customWidth="1"/>
    <col min="13057" max="13057" width="5.75" style="45" bestFit="1" customWidth="1"/>
    <col min="13058" max="13058" width="7.75" style="45" bestFit="1" customWidth="1"/>
    <col min="13059" max="13059" width="12.5" style="45" bestFit="1" customWidth="1"/>
    <col min="13060" max="13060" width="16.625" style="45" customWidth="1"/>
    <col min="13061" max="13061" width="9" style="45"/>
    <col min="13062" max="13062" width="14.375" style="45" bestFit="1" customWidth="1"/>
    <col min="13063" max="13066" width="9" style="45"/>
    <col min="13067" max="13067" width="5.75" style="45" customWidth="1"/>
    <col min="13068" max="13068" width="9" style="45"/>
    <col min="13069" max="13071" width="15.875" style="45" bestFit="1" customWidth="1"/>
    <col min="13072" max="13311" width="9" style="45"/>
    <col min="13312" max="13312" width="1.75" style="45" customWidth="1"/>
    <col min="13313" max="13313" width="5.75" style="45" bestFit="1" customWidth="1"/>
    <col min="13314" max="13314" width="7.75" style="45" bestFit="1" customWidth="1"/>
    <col min="13315" max="13315" width="12.5" style="45" bestFit="1" customWidth="1"/>
    <col min="13316" max="13316" width="16.625" style="45" customWidth="1"/>
    <col min="13317" max="13317" width="9" style="45"/>
    <col min="13318" max="13318" width="14.375" style="45" bestFit="1" customWidth="1"/>
    <col min="13319" max="13322" width="9" style="45"/>
    <col min="13323" max="13323" width="5.75" style="45" customWidth="1"/>
    <col min="13324" max="13324" width="9" style="45"/>
    <col min="13325" max="13327" width="15.875" style="45" bestFit="1" customWidth="1"/>
    <col min="13328" max="13567" width="9" style="45"/>
    <col min="13568" max="13568" width="1.75" style="45" customWidth="1"/>
    <col min="13569" max="13569" width="5.75" style="45" bestFit="1" customWidth="1"/>
    <col min="13570" max="13570" width="7.75" style="45" bestFit="1" customWidth="1"/>
    <col min="13571" max="13571" width="12.5" style="45" bestFit="1" customWidth="1"/>
    <col min="13572" max="13572" width="16.625" style="45" customWidth="1"/>
    <col min="13573" max="13573" width="9" style="45"/>
    <col min="13574" max="13574" width="14.375" style="45" bestFit="1" customWidth="1"/>
    <col min="13575" max="13578" width="9" style="45"/>
    <col min="13579" max="13579" width="5.75" style="45" customWidth="1"/>
    <col min="13580" max="13580" width="9" style="45"/>
    <col min="13581" max="13583" width="15.875" style="45" bestFit="1" customWidth="1"/>
    <col min="13584" max="13823" width="9" style="45"/>
    <col min="13824" max="13824" width="1.75" style="45" customWidth="1"/>
    <col min="13825" max="13825" width="5.75" style="45" bestFit="1" customWidth="1"/>
    <col min="13826" max="13826" width="7.75" style="45" bestFit="1" customWidth="1"/>
    <col min="13827" max="13827" width="12.5" style="45" bestFit="1" customWidth="1"/>
    <col min="13828" max="13828" width="16.625" style="45" customWidth="1"/>
    <col min="13829" max="13829" width="9" style="45"/>
    <col min="13830" max="13830" width="14.375" style="45" bestFit="1" customWidth="1"/>
    <col min="13831" max="13834" width="9" style="45"/>
    <col min="13835" max="13835" width="5.75" style="45" customWidth="1"/>
    <col min="13836" max="13836" width="9" style="45"/>
    <col min="13837" max="13839" width="15.875" style="45" bestFit="1" customWidth="1"/>
    <col min="13840" max="14079" width="9" style="45"/>
    <col min="14080" max="14080" width="1.75" style="45" customWidth="1"/>
    <col min="14081" max="14081" width="5.75" style="45" bestFit="1" customWidth="1"/>
    <col min="14082" max="14082" width="7.75" style="45" bestFit="1" customWidth="1"/>
    <col min="14083" max="14083" width="12.5" style="45" bestFit="1" customWidth="1"/>
    <col min="14084" max="14084" width="16.625" style="45" customWidth="1"/>
    <col min="14085" max="14085" width="9" style="45"/>
    <col min="14086" max="14086" width="14.375" style="45" bestFit="1" customWidth="1"/>
    <col min="14087" max="14090" width="9" style="45"/>
    <col min="14091" max="14091" width="5.75" style="45" customWidth="1"/>
    <col min="14092" max="14092" width="9" style="45"/>
    <col min="14093" max="14095" width="15.875" style="45" bestFit="1" customWidth="1"/>
    <col min="14096" max="14335" width="9" style="45"/>
    <col min="14336" max="14336" width="1.75" style="45" customWidth="1"/>
    <col min="14337" max="14337" width="5.75" style="45" bestFit="1" customWidth="1"/>
    <col min="14338" max="14338" width="7.75" style="45" bestFit="1" customWidth="1"/>
    <col min="14339" max="14339" width="12.5" style="45" bestFit="1" customWidth="1"/>
    <col min="14340" max="14340" width="16.625" style="45" customWidth="1"/>
    <col min="14341" max="14341" width="9" style="45"/>
    <col min="14342" max="14342" width="14.375" style="45" bestFit="1" customWidth="1"/>
    <col min="14343" max="14346" width="9" style="45"/>
    <col min="14347" max="14347" width="5.75" style="45" customWidth="1"/>
    <col min="14348" max="14348" width="9" style="45"/>
    <col min="14349" max="14351" width="15.875" style="45" bestFit="1" customWidth="1"/>
    <col min="14352" max="14591" width="9" style="45"/>
    <col min="14592" max="14592" width="1.75" style="45" customWidth="1"/>
    <col min="14593" max="14593" width="5.75" style="45" bestFit="1" customWidth="1"/>
    <col min="14594" max="14594" width="7.75" style="45" bestFit="1" customWidth="1"/>
    <col min="14595" max="14595" width="12.5" style="45" bestFit="1" customWidth="1"/>
    <col min="14596" max="14596" width="16.625" style="45" customWidth="1"/>
    <col min="14597" max="14597" width="9" style="45"/>
    <col min="14598" max="14598" width="14.375" style="45" bestFit="1" customWidth="1"/>
    <col min="14599" max="14602" width="9" style="45"/>
    <col min="14603" max="14603" width="5.75" style="45" customWidth="1"/>
    <col min="14604" max="14604" width="9" style="45"/>
    <col min="14605" max="14607" width="15.875" style="45" bestFit="1" customWidth="1"/>
    <col min="14608" max="14847" width="9" style="45"/>
    <col min="14848" max="14848" width="1.75" style="45" customWidth="1"/>
    <col min="14849" max="14849" width="5.75" style="45" bestFit="1" customWidth="1"/>
    <col min="14850" max="14850" width="7.75" style="45" bestFit="1" customWidth="1"/>
    <col min="14851" max="14851" width="12.5" style="45" bestFit="1" customWidth="1"/>
    <col min="14852" max="14852" width="16.625" style="45" customWidth="1"/>
    <col min="14853" max="14853" width="9" style="45"/>
    <col min="14854" max="14854" width="14.375" style="45" bestFit="1" customWidth="1"/>
    <col min="14855" max="14858" width="9" style="45"/>
    <col min="14859" max="14859" width="5.75" style="45" customWidth="1"/>
    <col min="14860" max="14860" width="9" style="45"/>
    <col min="14861" max="14863" width="15.875" style="45" bestFit="1" customWidth="1"/>
    <col min="14864" max="15103" width="9" style="45"/>
    <col min="15104" max="15104" width="1.75" style="45" customWidth="1"/>
    <col min="15105" max="15105" width="5.75" style="45" bestFit="1" customWidth="1"/>
    <col min="15106" max="15106" width="7.75" style="45" bestFit="1" customWidth="1"/>
    <col min="15107" max="15107" width="12.5" style="45" bestFit="1" customWidth="1"/>
    <col min="15108" max="15108" width="16.625" style="45" customWidth="1"/>
    <col min="15109" max="15109" width="9" style="45"/>
    <col min="15110" max="15110" width="14.375" style="45" bestFit="1" customWidth="1"/>
    <col min="15111" max="15114" width="9" style="45"/>
    <col min="15115" max="15115" width="5.75" style="45" customWidth="1"/>
    <col min="15116" max="15116" width="9" style="45"/>
    <col min="15117" max="15119" width="15.875" style="45" bestFit="1" customWidth="1"/>
    <col min="15120" max="15359" width="9" style="45"/>
    <col min="15360" max="15360" width="1.75" style="45" customWidth="1"/>
    <col min="15361" max="15361" width="5.75" style="45" bestFit="1" customWidth="1"/>
    <col min="15362" max="15362" width="7.75" style="45" bestFit="1" customWidth="1"/>
    <col min="15363" max="15363" width="12.5" style="45" bestFit="1" customWidth="1"/>
    <col min="15364" max="15364" width="16.625" style="45" customWidth="1"/>
    <col min="15365" max="15365" width="9" style="45"/>
    <col min="15366" max="15366" width="14.375" style="45" bestFit="1" customWidth="1"/>
    <col min="15367" max="15370" width="9" style="45"/>
    <col min="15371" max="15371" width="5.75" style="45" customWidth="1"/>
    <col min="15372" max="15372" width="9" style="45"/>
    <col min="15373" max="15375" width="15.875" style="45" bestFit="1" customWidth="1"/>
    <col min="15376" max="15615" width="9" style="45"/>
    <col min="15616" max="15616" width="1.75" style="45" customWidth="1"/>
    <col min="15617" max="15617" width="5.75" style="45" bestFit="1" customWidth="1"/>
    <col min="15618" max="15618" width="7.75" style="45" bestFit="1" customWidth="1"/>
    <col min="15619" max="15619" width="12.5" style="45" bestFit="1" customWidth="1"/>
    <col min="15620" max="15620" width="16.625" style="45" customWidth="1"/>
    <col min="15621" max="15621" width="9" style="45"/>
    <col min="15622" max="15622" width="14.375" style="45" bestFit="1" customWidth="1"/>
    <col min="15623" max="15626" width="9" style="45"/>
    <col min="15627" max="15627" width="5.75" style="45" customWidth="1"/>
    <col min="15628" max="15628" width="9" style="45"/>
    <col min="15629" max="15631" width="15.875" style="45" bestFit="1" customWidth="1"/>
    <col min="15632" max="15871" width="9" style="45"/>
    <col min="15872" max="15872" width="1.75" style="45" customWidth="1"/>
    <col min="15873" max="15873" width="5.75" style="45" bestFit="1" customWidth="1"/>
    <col min="15874" max="15874" width="7.75" style="45" bestFit="1" customWidth="1"/>
    <col min="15875" max="15875" width="12.5" style="45" bestFit="1" customWidth="1"/>
    <col min="15876" max="15876" width="16.625" style="45" customWidth="1"/>
    <col min="15877" max="15877" width="9" style="45"/>
    <col min="15878" max="15878" width="14.375" style="45" bestFit="1" customWidth="1"/>
    <col min="15879" max="15882" width="9" style="45"/>
    <col min="15883" max="15883" width="5.75" style="45" customWidth="1"/>
    <col min="15884" max="15884" width="9" style="45"/>
    <col min="15885" max="15887" width="15.875" style="45" bestFit="1" customWidth="1"/>
    <col min="15888" max="16127" width="9" style="45"/>
    <col min="16128" max="16128" width="1.75" style="45" customWidth="1"/>
    <col min="16129" max="16129" width="5.75" style="45" bestFit="1" customWidth="1"/>
    <col min="16130" max="16130" width="7.75" style="45" bestFit="1" customWidth="1"/>
    <col min="16131" max="16131" width="12.5" style="45" bestFit="1" customWidth="1"/>
    <col min="16132" max="16132" width="16.625" style="45" customWidth="1"/>
    <col min="16133" max="16133" width="9" style="45"/>
    <col min="16134" max="16134" width="14.375" style="45" bestFit="1" customWidth="1"/>
    <col min="16135" max="16138" width="9" style="45"/>
    <col min="16139" max="16139" width="5.75" style="45" customWidth="1"/>
    <col min="16140" max="16140" width="9" style="45"/>
    <col min="16141" max="16143" width="15.875" style="45" bestFit="1" customWidth="1"/>
    <col min="16144" max="16384" width="9" style="45"/>
  </cols>
  <sheetData>
    <row r="1" spans="1:16">
      <c r="B1" s="1427" t="s">
        <v>660</v>
      </c>
      <c r="C1" s="1427"/>
      <c r="D1" s="1427"/>
      <c r="E1" s="1427"/>
      <c r="F1" s="1427"/>
      <c r="G1" s="1427"/>
      <c r="H1" s="1427"/>
      <c r="I1" s="1427"/>
      <c r="J1" s="1427"/>
      <c r="K1" s="1427"/>
      <c r="L1" s="1427"/>
      <c r="M1" s="1427"/>
      <c r="N1" s="1427"/>
      <c r="O1" s="1427"/>
      <c r="P1" s="1427"/>
    </row>
    <row r="2" spans="1:16">
      <c r="B2" s="1427"/>
      <c r="C2" s="1427"/>
      <c r="D2" s="1427"/>
      <c r="E2" s="1427"/>
      <c r="F2" s="1427"/>
      <c r="G2" s="1427"/>
      <c r="H2" s="1427"/>
      <c r="I2" s="1427"/>
      <c r="J2" s="1427"/>
      <c r="K2" s="1427"/>
      <c r="L2" s="1427"/>
      <c r="M2" s="1427"/>
      <c r="N2" s="1427"/>
      <c r="O2" s="1427"/>
      <c r="P2" s="1427"/>
    </row>
    <row r="3" spans="1:16">
      <c r="B3" s="1427"/>
      <c r="C3" s="1427"/>
      <c r="D3" s="1427"/>
      <c r="E3" s="1427"/>
      <c r="F3" s="1427"/>
      <c r="G3" s="1427"/>
      <c r="H3" s="1427"/>
      <c r="I3" s="1427"/>
      <c r="J3" s="1427"/>
      <c r="K3" s="1427"/>
      <c r="L3" s="1427"/>
      <c r="M3" s="1427"/>
      <c r="N3" s="1427"/>
      <c r="O3" s="1427"/>
      <c r="P3" s="1427"/>
    </row>
    <row r="4" spans="1:16" ht="17.25" thickBot="1">
      <c r="B4" s="46"/>
      <c r="H4" s="46"/>
      <c r="I4" s="46"/>
      <c r="J4" s="46"/>
      <c r="K4" s="1428" t="s">
        <v>38</v>
      </c>
      <c r="L4" s="1428"/>
      <c r="M4" s="1428"/>
      <c r="N4" s="1428"/>
      <c r="O4" s="1428"/>
      <c r="P4" s="1428"/>
    </row>
    <row r="5" spans="1:16" ht="23.25" customHeight="1">
      <c r="A5" s="49"/>
      <c r="B5" s="1460" t="s">
        <v>39</v>
      </c>
      <c r="C5" s="1462" t="s">
        <v>40</v>
      </c>
      <c r="D5" s="1463"/>
      <c r="E5" s="1463"/>
      <c r="F5" s="1463"/>
      <c r="G5" s="1464"/>
      <c r="H5" s="1465" t="s">
        <v>25</v>
      </c>
      <c r="I5" s="1467" t="s">
        <v>282</v>
      </c>
      <c r="J5" s="1469" t="s">
        <v>62</v>
      </c>
      <c r="K5" s="1462" t="s">
        <v>286</v>
      </c>
      <c r="L5" s="1463"/>
      <c r="M5" s="1463"/>
      <c r="N5" s="1463"/>
      <c r="O5" s="1463"/>
      <c r="P5" s="1471" t="s">
        <v>42</v>
      </c>
    </row>
    <row r="6" spans="1:16" ht="39" customHeight="1">
      <c r="A6" s="49"/>
      <c r="B6" s="1461"/>
      <c r="C6" s="1101" t="s">
        <v>8</v>
      </c>
      <c r="D6" s="1101" t="s">
        <v>43</v>
      </c>
      <c r="E6" s="1101" t="s">
        <v>44</v>
      </c>
      <c r="F6" s="1119" t="s">
        <v>634</v>
      </c>
      <c r="G6" s="1101" t="s">
        <v>45</v>
      </c>
      <c r="H6" s="1466"/>
      <c r="I6" s="1468"/>
      <c r="J6" s="1470"/>
      <c r="K6" s="709" t="s">
        <v>293</v>
      </c>
      <c r="L6" s="709" t="s">
        <v>294</v>
      </c>
      <c r="M6" s="709" t="s">
        <v>295</v>
      </c>
      <c r="N6" s="710" t="s">
        <v>582</v>
      </c>
      <c r="O6" s="710" t="s">
        <v>296</v>
      </c>
      <c r="P6" s="1472"/>
    </row>
    <row r="7" spans="1:16" ht="18.75" thickBot="1">
      <c r="A7" s="49"/>
      <c r="B7" s="53" t="s">
        <v>48</v>
      </c>
      <c r="C7" s="1424"/>
      <c r="D7" s="1425"/>
      <c r="E7" s="1425"/>
      <c r="F7" s="1425"/>
      <c r="G7" s="1426"/>
      <c r="H7" s="54"/>
      <c r="I7" s="106">
        <f>SUM(I8:I27)</f>
        <v>100</v>
      </c>
      <c r="J7" s="107"/>
      <c r="K7" s="56">
        <f>SUM(K8:K27)</f>
        <v>1500000</v>
      </c>
      <c r="L7" s="56">
        <f>SUM(L8:L27)</f>
        <v>150000</v>
      </c>
      <c r="M7" s="56">
        <f>SUM(M8:M27)</f>
        <v>600000</v>
      </c>
      <c r="N7" s="56">
        <f>SUM(N8:N27)</f>
        <v>750000</v>
      </c>
      <c r="O7" s="56">
        <f>SUM(O8:O27)</f>
        <v>750000</v>
      </c>
      <c r="P7" s="57"/>
    </row>
    <row r="8" spans="1:16" ht="17.25" thickTop="1">
      <c r="B8" s="700" t="s">
        <v>292</v>
      </c>
      <c r="C8" s="701" t="s">
        <v>49</v>
      </c>
      <c r="D8" s="702" t="s">
        <v>463</v>
      </c>
      <c r="E8" s="703" t="s">
        <v>289</v>
      </c>
      <c r="F8" s="703" t="s">
        <v>635</v>
      </c>
      <c r="G8" s="701" t="s">
        <v>290</v>
      </c>
      <c r="H8" s="701" t="s">
        <v>291</v>
      </c>
      <c r="I8" s="704">
        <v>100</v>
      </c>
      <c r="J8" s="705">
        <v>200</v>
      </c>
      <c r="K8" s="706">
        <f>J8*7500</f>
        <v>1500000</v>
      </c>
      <c r="L8" s="706">
        <f>K8*0.1</f>
        <v>150000</v>
      </c>
      <c r="M8" s="706">
        <f>K8*0.4</f>
        <v>600000</v>
      </c>
      <c r="N8" s="706">
        <f>SUM(L8:M8)</f>
        <v>750000</v>
      </c>
      <c r="O8" s="706">
        <f>K8*0.5</f>
        <v>750000</v>
      </c>
      <c r="P8" s="707"/>
    </row>
    <row r="9" spans="1:16">
      <c r="B9" s="1098"/>
      <c r="C9" s="62"/>
      <c r="D9" s="110"/>
      <c r="E9" s="111"/>
      <c r="F9" s="111"/>
      <c r="G9" s="62"/>
      <c r="H9" s="59"/>
      <c r="I9" s="112"/>
      <c r="J9" s="109"/>
      <c r="K9" s="61">
        <f t="shared" ref="K9:K27" si="0">J9*7500</f>
        <v>0</v>
      </c>
      <c r="L9" s="61">
        <f t="shared" ref="L9:L27" si="1">K9*0.1</f>
        <v>0</v>
      </c>
      <c r="M9" s="61">
        <f t="shared" ref="M9:M27" si="2">K9*0.4</f>
        <v>0</v>
      </c>
      <c r="N9" s="61">
        <f t="shared" ref="N9:N27" si="3">SUM(L9:M9)</f>
        <v>0</v>
      </c>
      <c r="O9" s="114">
        <f t="shared" ref="O9:O27" si="4">K9*0.5</f>
        <v>0</v>
      </c>
      <c r="P9" s="65"/>
    </row>
    <row r="10" spans="1:16">
      <c r="B10" s="1098"/>
      <c r="C10" s="62"/>
      <c r="D10" s="110"/>
      <c r="E10" s="111"/>
      <c r="F10" s="111"/>
      <c r="G10" s="62"/>
      <c r="H10" s="59"/>
      <c r="I10" s="112"/>
      <c r="J10" s="109"/>
      <c r="K10" s="61">
        <f t="shared" si="0"/>
        <v>0</v>
      </c>
      <c r="L10" s="61">
        <f t="shared" si="1"/>
        <v>0</v>
      </c>
      <c r="M10" s="61">
        <f t="shared" si="2"/>
        <v>0</v>
      </c>
      <c r="N10" s="61">
        <f t="shared" si="3"/>
        <v>0</v>
      </c>
      <c r="O10" s="114">
        <f t="shared" si="4"/>
        <v>0</v>
      </c>
      <c r="P10" s="65"/>
    </row>
    <row r="11" spans="1:16">
      <c r="B11" s="1098"/>
      <c r="C11" s="62"/>
      <c r="D11" s="63"/>
      <c r="E11" s="64"/>
      <c r="F11" s="64"/>
      <c r="G11" s="1099"/>
      <c r="H11" s="59"/>
      <c r="I11" s="115"/>
      <c r="J11" s="116"/>
      <c r="K11" s="61">
        <f t="shared" si="0"/>
        <v>0</v>
      </c>
      <c r="L11" s="61">
        <f t="shared" si="1"/>
        <v>0</v>
      </c>
      <c r="M11" s="61">
        <f t="shared" si="2"/>
        <v>0</v>
      </c>
      <c r="N11" s="61">
        <f t="shared" si="3"/>
        <v>0</v>
      </c>
      <c r="O11" s="114">
        <f t="shared" si="4"/>
        <v>0</v>
      </c>
      <c r="P11" s="65"/>
    </row>
    <row r="12" spans="1:16">
      <c r="B12" s="1098"/>
      <c r="C12" s="62"/>
      <c r="D12" s="63"/>
      <c r="E12" s="64"/>
      <c r="F12" s="64"/>
      <c r="G12" s="1099"/>
      <c r="H12" s="59"/>
      <c r="I12" s="115"/>
      <c r="J12" s="116"/>
      <c r="K12" s="61">
        <f t="shared" si="0"/>
        <v>0</v>
      </c>
      <c r="L12" s="61">
        <f t="shared" si="1"/>
        <v>0</v>
      </c>
      <c r="M12" s="61">
        <f t="shared" si="2"/>
        <v>0</v>
      </c>
      <c r="N12" s="61">
        <f t="shared" si="3"/>
        <v>0</v>
      </c>
      <c r="O12" s="114">
        <f t="shared" si="4"/>
        <v>0</v>
      </c>
      <c r="P12" s="65"/>
    </row>
    <row r="13" spans="1:16">
      <c r="B13" s="1098"/>
      <c r="C13" s="62"/>
      <c r="D13" s="63"/>
      <c r="E13" s="64"/>
      <c r="F13" s="64"/>
      <c r="G13" s="1099"/>
      <c r="H13" s="59"/>
      <c r="I13" s="115"/>
      <c r="J13" s="116"/>
      <c r="K13" s="61">
        <f t="shared" si="0"/>
        <v>0</v>
      </c>
      <c r="L13" s="61">
        <f t="shared" si="1"/>
        <v>0</v>
      </c>
      <c r="M13" s="61">
        <f t="shared" si="2"/>
        <v>0</v>
      </c>
      <c r="N13" s="61">
        <f t="shared" si="3"/>
        <v>0</v>
      </c>
      <c r="O13" s="114">
        <f t="shared" si="4"/>
        <v>0</v>
      </c>
      <c r="P13" s="65"/>
    </row>
    <row r="14" spans="1:16">
      <c r="B14" s="1098"/>
      <c r="C14" s="62"/>
      <c r="D14" s="63"/>
      <c r="E14" s="64"/>
      <c r="F14" s="64"/>
      <c r="G14" s="1099"/>
      <c r="H14" s="59"/>
      <c r="I14" s="115"/>
      <c r="J14" s="116"/>
      <c r="K14" s="61">
        <f t="shared" si="0"/>
        <v>0</v>
      </c>
      <c r="L14" s="61">
        <f t="shared" si="1"/>
        <v>0</v>
      </c>
      <c r="M14" s="61">
        <f t="shared" si="2"/>
        <v>0</v>
      </c>
      <c r="N14" s="61">
        <f t="shared" si="3"/>
        <v>0</v>
      </c>
      <c r="O14" s="114">
        <f t="shared" si="4"/>
        <v>0</v>
      </c>
      <c r="P14" s="65"/>
    </row>
    <row r="15" spans="1:16">
      <c r="B15" s="1098"/>
      <c r="C15" s="62"/>
      <c r="D15" s="63"/>
      <c r="E15" s="64"/>
      <c r="F15" s="64"/>
      <c r="G15" s="1099"/>
      <c r="H15" s="59"/>
      <c r="I15" s="115"/>
      <c r="J15" s="116"/>
      <c r="K15" s="61">
        <f t="shared" si="0"/>
        <v>0</v>
      </c>
      <c r="L15" s="61">
        <f t="shared" si="1"/>
        <v>0</v>
      </c>
      <c r="M15" s="61">
        <f t="shared" si="2"/>
        <v>0</v>
      </c>
      <c r="N15" s="61">
        <f t="shared" si="3"/>
        <v>0</v>
      </c>
      <c r="O15" s="114">
        <f t="shared" si="4"/>
        <v>0</v>
      </c>
      <c r="P15" s="65"/>
    </row>
    <row r="16" spans="1:16">
      <c r="B16" s="1098"/>
      <c r="C16" s="62"/>
      <c r="D16" s="63"/>
      <c r="E16" s="64"/>
      <c r="F16" s="64"/>
      <c r="G16" s="1099"/>
      <c r="H16" s="59"/>
      <c r="I16" s="115"/>
      <c r="J16" s="116"/>
      <c r="K16" s="61">
        <f t="shared" si="0"/>
        <v>0</v>
      </c>
      <c r="L16" s="61">
        <f t="shared" si="1"/>
        <v>0</v>
      </c>
      <c r="M16" s="61">
        <f t="shared" si="2"/>
        <v>0</v>
      </c>
      <c r="N16" s="61">
        <f t="shared" si="3"/>
        <v>0</v>
      </c>
      <c r="O16" s="114">
        <f t="shared" si="4"/>
        <v>0</v>
      </c>
      <c r="P16" s="65"/>
    </row>
    <row r="17" spans="2:16">
      <c r="B17" s="1098"/>
      <c r="C17" s="62"/>
      <c r="D17" s="63"/>
      <c r="E17" s="64"/>
      <c r="F17" s="64"/>
      <c r="G17" s="1099"/>
      <c r="H17" s="59"/>
      <c r="I17" s="115"/>
      <c r="J17" s="116"/>
      <c r="K17" s="61">
        <f t="shared" si="0"/>
        <v>0</v>
      </c>
      <c r="L17" s="61">
        <f t="shared" si="1"/>
        <v>0</v>
      </c>
      <c r="M17" s="61">
        <f t="shared" si="2"/>
        <v>0</v>
      </c>
      <c r="N17" s="61">
        <f t="shared" si="3"/>
        <v>0</v>
      </c>
      <c r="O17" s="114">
        <f t="shared" si="4"/>
        <v>0</v>
      </c>
      <c r="P17" s="65"/>
    </row>
    <row r="18" spans="2:16">
      <c r="B18" s="1098"/>
      <c r="C18" s="62"/>
      <c r="D18" s="63"/>
      <c r="E18" s="64"/>
      <c r="F18" s="64"/>
      <c r="G18" s="1099"/>
      <c r="H18" s="59"/>
      <c r="I18" s="115"/>
      <c r="J18" s="116"/>
      <c r="K18" s="61">
        <f t="shared" si="0"/>
        <v>0</v>
      </c>
      <c r="L18" s="61">
        <f t="shared" si="1"/>
        <v>0</v>
      </c>
      <c r="M18" s="61">
        <f t="shared" si="2"/>
        <v>0</v>
      </c>
      <c r="N18" s="61">
        <f t="shared" si="3"/>
        <v>0</v>
      </c>
      <c r="O18" s="114">
        <f t="shared" si="4"/>
        <v>0</v>
      </c>
      <c r="P18" s="65"/>
    </row>
    <row r="19" spans="2:16">
      <c r="B19" s="1098"/>
      <c r="C19" s="62"/>
      <c r="D19" s="63"/>
      <c r="E19" s="64"/>
      <c r="F19" s="64"/>
      <c r="G19" s="1099"/>
      <c r="H19" s="59"/>
      <c r="I19" s="115"/>
      <c r="J19" s="116"/>
      <c r="K19" s="61">
        <f t="shared" si="0"/>
        <v>0</v>
      </c>
      <c r="L19" s="61">
        <f t="shared" si="1"/>
        <v>0</v>
      </c>
      <c r="M19" s="61">
        <f t="shared" si="2"/>
        <v>0</v>
      </c>
      <c r="N19" s="61">
        <f t="shared" si="3"/>
        <v>0</v>
      </c>
      <c r="O19" s="114">
        <f t="shared" si="4"/>
        <v>0</v>
      </c>
      <c r="P19" s="65"/>
    </row>
    <row r="20" spans="2:16">
      <c r="B20" s="1098"/>
      <c r="C20" s="62"/>
      <c r="D20" s="63"/>
      <c r="E20" s="64"/>
      <c r="F20" s="64"/>
      <c r="G20" s="1099"/>
      <c r="H20" s="59"/>
      <c r="I20" s="115"/>
      <c r="J20" s="116"/>
      <c r="K20" s="61">
        <f t="shared" si="0"/>
        <v>0</v>
      </c>
      <c r="L20" s="61">
        <f t="shared" si="1"/>
        <v>0</v>
      </c>
      <c r="M20" s="61">
        <f t="shared" si="2"/>
        <v>0</v>
      </c>
      <c r="N20" s="61">
        <f t="shared" si="3"/>
        <v>0</v>
      </c>
      <c r="O20" s="114">
        <f t="shared" si="4"/>
        <v>0</v>
      </c>
      <c r="P20" s="65"/>
    </row>
    <row r="21" spans="2:16">
      <c r="B21" s="1098"/>
      <c r="C21" s="62"/>
      <c r="D21" s="63"/>
      <c r="E21" s="64"/>
      <c r="F21" s="64"/>
      <c r="G21" s="1099"/>
      <c r="H21" s="59"/>
      <c r="I21" s="115"/>
      <c r="J21" s="116"/>
      <c r="K21" s="61">
        <f t="shared" si="0"/>
        <v>0</v>
      </c>
      <c r="L21" s="61">
        <f t="shared" si="1"/>
        <v>0</v>
      </c>
      <c r="M21" s="61">
        <f t="shared" si="2"/>
        <v>0</v>
      </c>
      <c r="N21" s="61">
        <f t="shared" si="3"/>
        <v>0</v>
      </c>
      <c r="O21" s="114">
        <f t="shared" si="4"/>
        <v>0</v>
      </c>
      <c r="P21" s="65"/>
    </row>
    <row r="22" spans="2:16">
      <c r="B22" s="1098"/>
      <c r="C22" s="62"/>
      <c r="D22" s="63"/>
      <c r="E22" s="64"/>
      <c r="F22" s="64"/>
      <c r="G22" s="1099"/>
      <c r="H22" s="59"/>
      <c r="I22" s="115"/>
      <c r="J22" s="116"/>
      <c r="K22" s="61">
        <f t="shared" si="0"/>
        <v>0</v>
      </c>
      <c r="L22" s="61">
        <f t="shared" si="1"/>
        <v>0</v>
      </c>
      <c r="M22" s="61">
        <f t="shared" si="2"/>
        <v>0</v>
      </c>
      <c r="N22" s="61">
        <f t="shared" si="3"/>
        <v>0</v>
      </c>
      <c r="O22" s="114">
        <f t="shared" si="4"/>
        <v>0</v>
      </c>
      <c r="P22" s="65"/>
    </row>
    <row r="23" spans="2:16">
      <c r="B23" s="1098"/>
      <c r="C23" s="62"/>
      <c r="D23" s="63"/>
      <c r="E23" s="64"/>
      <c r="F23" s="64"/>
      <c r="G23" s="1099"/>
      <c r="H23" s="59"/>
      <c r="I23" s="115"/>
      <c r="J23" s="116"/>
      <c r="K23" s="61">
        <f t="shared" si="0"/>
        <v>0</v>
      </c>
      <c r="L23" s="61">
        <f t="shared" si="1"/>
        <v>0</v>
      </c>
      <c r="M23" s="61">
        <f t="shared" si="2"/>
        <v>0</v>
      </c>
      <c r="N23" s="61">
        <f t="shared" si="3"/>
        <v>0</v>
      </c>
      <c r="O23" s="114">
        <f t="shared" si="4"/>
        <v>0</v>
      </c>
      <c r="P23" s="65"/>
    </row>
    <row r="24" spans="2:16">
      <c r="B24" s="1098"/>
      <c r="C24" s="62"/>
      <c r="D24" s="63"/>
      <c r="E24" s="64"/>
      <c r="F24" s="64"/>
      <c r="G24" s="1099"/>
      <c r="H24" s="59"/>
      <c r="I24" s="115"/>
      <c r="J24" s="117"/>
      <c r="K24" s="61">
        <f t="shared" si="0"/>
        <v>0</v>
      </c>
      <c r="L24" s="61">
        <f t="shared" si="1"/>
        <v>0</v>
      </c>
      <c r="M24" s="61">
        <f t="shared" si="2"/>
        <v>0</v>
      </c>
      <c r="N24" s="61">
        <f t="shared" si="3"/>
        <v>0</v>
      </c>
      <c r="O24" s="114">
        <f t="shared" si="4"/>
        <v>0</v>
      </c>
      <c r="P24" s="65"/>
    </row>
    <row r="25" spans="2:16">
      <c r="B25" s="1098"/>
      <c r="C25" s="62"/>
      <c r="D25" s="63"/>
      <c r="E25" s="64"/>
      <c r="F25" s="64"/>
      <c r="G25" s="1099"/>
      <c r="H25" s="59"/>
      <c r="I25" s="115"/>
      <c r="J25" s="116"/>
      <c r="K25" s="61">
        <f t="shared" si="0"/>
        <v>0</v>
      </c>
      <c r="L25" s="61">
        <f t="shared" si="1"/>
        <v>0</v>
      </c>
      <c r="M25" s="61">
        <f t="shared" si="2"/>
        <v>0</v>
      </c>
      <c r="N25" s="61">
        <f t="shared" si="3"/>
        <v>0</v>
      </c>
      <c r="O25" s="114">
        <f t="shared" si="4"/>
        <v>0</v>
      </c>
      <c r="P25" s="65"/>
    </row>
    <row r="26" spans="2:16">
      <c r="B26" s="1098"/>
      <c r="C26" s="62"/>
      <c r="D26" s="63"/>
      <c r="E26" s="64"/>
      <c r="F26" s="64"/>
      <c r="G26" s="1099"/>
      <c r="H26" s="59"/>
      <c r="I26" s="115"/>
      <c r="J26" s="116"/>
      <c r="K26" s="61">
        <f t="shared" si="0"/>
        <v>0</v>
      </c>
      <c r="L26" s="61">
        <f t="shared" si="1"/>
        <v>0</v>
      </c>
      <c r="M26" s="61">
        <f t="shared" si="2"/>
        <v>0</v>
      </c>
      <c r="N26" s="61">
        <f t="shared" si="3"/>
        <v>0</v>
      </c>
      <c r="O26" s="114">
        <f t="shared" si="4"/>
        <v>0</v>
      </c>
      <c r="P26" s="65"/>
    </row>
    <row r="27" spans="2:16" ht="17.25" thickBot="1">
      <c r="B27" s="157"/>
      <c r="C27" s="158"/>
      <c r="D27" s="159"/>
      <c r="E27" s="160"/>
      <c r="F27" s="160"/>
      <c r="G27" s="161"/>
      <c r="H27" s="696"/>
      <c r="I27" s="697"/>
      <c r="J27" s="698"/>
      <c r="K27" s="699">
        <f t="shared" si="0"/>
        <v>0</v>
      </c>
      <c r="L27" s="699">
        <f t="shared" si="1"/>
        <v>0</v>
      </c>
      <c r="M27" s="699">
        <f t="shared" si="2"/>
        <v>0</v>
      </c>
      <c r="N27" s="699">
        <f t="shared" si="3"/>
        <v>0</v>
      </c>
      <c r="O27" s="708">
        <f t="shared" si="4"/>
        <v>0</v>
      </c>
      <c r="P27" s="163"/>
    </row>
    <row r="28" spans="2:16">
      <c r="B28" s="693" t="s">
        <v>285</v>
      </c>
      <c r="C28" s="693"/>
      <c r="D28" s="693"/>
      <c r="E28" s="693"/>
      <c r="F28" s="693"/>
      <c r="G28" s="675"/>
    </row>
    <row r="29" spans="2:16">
      <c r="B29" s="693" t="s">
        <v>583</v>
      </c>
    </row>
  </sheetData>
  <mergeCells count="10">
    <mergeCell ref="C7:G7"/>
    <mergeCell ref="B1:P3"/>
    <mergeCell ref="K4:P4"/>
    <mergeCell ref="B5:B6"/>
    <mergeCell ref="C5:G5"/>
    <mergeCell ref="H5:H6"/>
    <mergeCell ref="I5:I6"/>
    <mergeCell ref="J5:J6"/>
    <mergeCell ref="P5:P6"/>
    <mergeCell ref="K5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C24" sqref="C24"/>
    </sheetView>
  </sheetViews>
  <sheetFormatPr defaultRowHeight="16.5"/>
  <cols>
    <col min="1" max="1" width="1.75" style="45" customWidth="1"/>
    <col min="2" max="2" width="5.75" style="45" bestFit="1" customWidth="1"/>
    <col min="3" max="3" width="7.75" style="46" bestFit="1" customWidth="1"/>
    <col min="4" max="4" width="29.625" style="47" customWidth="1"/>
    <col min="5" max="5" width="8.625" style="46" customWidth="1"/>
    <col min="6" max="6" width="8.625" style="1113" customWidth="1"/>
    <col min="7" max="7" width="14.375" style="46" bestFit="1" customWidth="1"/>
    <col min="8" max="8" width="7.5" style="45" bestFit="1" customWidth="1"/>
    <col min="9" max="10" width="10.625" style="45" customWidth="1"/>
    <col min="11" max="11" width="11.875" style="45" bestFit="1" customWidth="1"/>
    <col min="12" max="12" width="7.5" style="45" bestFit="1" customWidth="1"/>
    <col min="13" max="13" width="13.875" style="45" bestFit="1" customWidth="1"/>
    <col min="14" max="14" width="12.625" style="45" hidden="1" customWidth="1"/>
    <col min="15" max="15" width="13.875" style="45" hidden="1" customWidth="1"/>
    <col min="16" max="16" width="13.875" style="45" customWidth="1"/>
    <col min="17" max="17" width="13.875" style="45" bestFit="1" customWidth="1"/>
    <col min="18" max="257" width="9" style="45"/>
    <col min="258" max="258" width="1.75" style="45" customWidth="1"/>
    <col min="259" max="259" width="5.75" style="45" bestFit="1" customWidth="1"/>
    <col min="260" max="260" width="7.75" style="45" bestFit="1" customWidth="1"/>
    <col min="261" max="261" width="12.5" style="45" bestFit="1" customWidth="1"/>
    <col min="262" max="262" width="16.625" style="45" customWidth="1"/>
    <col min="263" max="263" width="9" style="45"/>
    <col min="264" max="264" width="14.375" style="45" bestFit="1" customWidth="1"/>
    <col min="265" max="268" width="9" style="45"/>
    <col min="269" max="269" width="5.75" style="45" customWidth="1"/>
    <col min="270" max="270" width="9" style="45"/>
    <col min="271" max="273" width="15.875" style="45" bestFit="1" customWidth="1"/>
    <col min="274" max="513" width="9" style="45"/>
    <col min="514" max="514" width="1.75" style="45" customWidth="1"/>
    <col min="515" max="515" width="5.75" style="45" bestFit="1" customWidth="1"/>
    <col min="516" max="516" width="7.75" style="45" bestFit="1" customWidth="1"/>
    <col min="517" max="517" width="12.5" style="45" bestFit="1" customWidth="1"/>
    <col min="518" max="518" width="16.625" style="45" customWidth="1"/>
    <col min="519" max="519" width="9" style="45"/>
    <col min="520" max="520" width="14.375" style="45" bestFit="1" customWidth="1"/>
    <col min="521" max="524" width="9" style="45"/>
    <col min="525" max="525" width="5.75" style="45" customWidth="1"/>
    <col min="526" max="526" width="9" style="45"/>
    <col min="527" max="529" width="15.875" style="45" bestFit="1" customWidth="1"/>
    <col min="530" max="769" width="9" style="45"/>
    <col min="770" max="770" width="1.75" style="45" customWidth="1"/>
    <col min="771" max="771" width="5.75" style="45" bestFit="1" customWidth="1"/>
    <col min="772" max="772" width="7.75" style="45" bestFit="1" customWidth="1"/>
    <col min="773" max="773" width="12.5" style="45" bestFit="1" customWidth="1"/>
    <col min="774" max="774" width="16.625" style="45" customWidth="1"/>
    <col min="775" max="775" width="9" style="45"/>
    <col min="776" max="776" width="14.375" style="45" bestFit="1" customWidth="1"/>
    <col min="777" max="780" width="9" style="45"/>
    <col min="781" max="781" width="5.75" style="45" customWidth="1"/>
    <col min="782" max="782" width="9" style="45"/>
    <col min="783" max="785" width="15.875" style="45" bestFit="1" customWidth="1"/>
    <col min="786" max="1025" width="9" style="45"/>
    <col min="1026" max="1026" width="1.75" style="45" customWidth="1"/>
    <col min="1027" max="1027" width="5.75" style="45" bestFit="1" customWidth="1"/>
    <col min="1028" max="1028" width="7.75" style="45" bestFit="1" customWidth="1"/>
    <col min="1029" max="1029" width="12.5" style="45" bestFit="1" customWidth="1"/>
    <col min="1030" max="1030" width="16.625" style="45" customWidth="1"/>
    <col min="1031" max="1031" width="9" style="45"/>
    <col min="1032" max="1032" width="14.375" style="45" bestFit="1" customWidth="1"/>
    <col min="1033" max="1036" width="9" style="45"/>
    <col min="1037" max="1037" width="5.75" style="45" customWidth="1"/>
    <col min="1038" max="1038" width="9" style="45"/>
    <col min="1039" max="1041" width="15.875" style="45" bestFit="1" customWidth="1"/>
    <col min="1042" max="1281" width="9" style="45"/>
    <col min="1282" max="1282" width="1.75" style="45" customWidth="1"/>
    <col min="1283" max="1283" width="5.75" style="45" bestFit="1" customWidth="1"/>
    <col min="1284" max="1284" width="7.75" style="45" bestFit="1" customWidth="1"/>
    <col min="1285" max="1285" width="12.5" style="45" bestFit="1" customWidth="1"/>
    <col min="1286" max="1286" width="16.625" style="45" customWidth="1"/>
    <col min="1287" max="1287" width="9" style="45"/>
    <col min="1288" max="1288" width="14.375" style="45" bestFit="1" customWidth="1"/>
    <col min="1289" max="1292" width="9" style="45"/>
    <col min="1293" max="1293" width="5.75" style="45" customWidth="1"/>
    <col min="1294" max="1294" width="9" style="45"/>
    <col min="1295" max="1297" width="15.875" style="45" bestFit="1" customWidth="1"/>
    <col min="1298" max="1537" width="9" style="45"/>
    <col min="1538" max="1538" width="1.75" style="45" customWidth="1"/>
    <col min="1539" max="1539" width="5.75" style="45" bestFit="1" customWidth="1"/>
    <col min="1540" max="1540" width="7.75" style="45" bestFit="1" customWidth="1"/>
    <col min="1541" max="1541" width="12.5" style="45" bestFit="1" customWidth="1"/>
    <col min="1542" max="1542" width="16.625" style="45" customWidth="1"/>
    <col min="1543" max="1543" width="9" style="45"/>
    <col min="1544" max="1544" width="14.375" style="45" bestFit="1" customWidth="1"/>
    <col min="1545" max="1548" width="9" style="45"/>
    <col min="1549" max="1549" width="5.75" style="45" customWidth="1"/>
    <col min="1550" max="1550" width="9" style="45"/>
    <col min="1551" max="1553" width="15.875" style="45" bestFit="1" customWidth="1"/>
    <col min="1554" max="1793" width="9" style="45"/>
    <col min="1794" max="1794" width="1.75" style="45" customWidth="1"/>
    <col min="1795" max="1795" width="5.75" style="45" bestFit="1" customWidth="1"/>
    <col min="1796" max="1796" width="7.75" style="45" bestFit="1" customWidth="1"/>
    <col min="1797" max="1797" width="12.5" style="45" bestFit="1" customWidth="1"/>
    <col min="1798" max="1798" width="16.625" style="45" customWidth="1"/>
    <col min="1799" max="1799" width="9" style="45"/>
    <col min="1800" max="1800" width="14.375" style="45" bestFit="1" customWidth="1"/>
    <col min="1801" max="1804" width="9" style="45"/>
    <col min="1805" max="1805" width="5.75" style="45" customWidth="1"/>
    <col min="1806" max="1806" width="9" style="45"/>
    <col min="1807" max="1809" width="15.875" style="45" bestFit="1" customWidth="1"/>
    <col min="1810" max="2049" width="9" style="45"/>
    <col min="2050" max="2050" width="1.75" style="45" customWidth="1"/>
    <col min="2051" max="2051" width="5.75" style="45" bestFit="1" customWidth="1"/>
    <col min="2052" max="2052" width="7.75" style="45" bestFit="1" customWidth="1"/>
    <col min="2053" max="2053" width="12.5" style="45" bestFit="1" customWidth="1"/>
    <col min="2054" max="2054" width="16.625" style="45" customWidth="1"/>
    <col min="2055" max="2055" width="9" style="45"/>
    <col min="2056" max="2056" width="14.375" style="45" bestFit="1" customWidth="1"/>
    <col min="2057" max="2060" width="9" style="45"/>
    <col min="2061" max="2061" width="5.75" style="45" customWidth="1"/>
    <col min="2062" max="2062" width="9" style="45"/>
    <col min="2063" max="2065" width="15.875" style="45" bestFit="1" customWidth="1"/>
    <col min="2066" max="2305" width="9" style="45"/>
    <col min="2306" max="2306" width="1.75" style="45" customWidth="1"/>
    <col min="2307" max="2307" width="5.75" style="45" bestFit="1" customWidth="1"/>
    <col min="2308" max="2308" width="7.75" style="45" bestFit="1" customWidth="1"/>
    <col min="2309" max="2309" width="12.5" style="45" bestFit="1" customWidth="1"/>
    <col min="2310" max="2310" width="16.625" style="45" customWidth="1"/>
    <col min="2311" max="2311" width="9" style="45"/>
    <col min="2312" max="2312" width="14.375" style="45" bestFit="1" customWidth="1"/>
    <col min="2313" max="2316" width="9" style="45"/>
    <col min="2317" max="2317" width="5.75" style="45" customWidth="1"/>
    <col min="2318" max="2318" width="9" style="45"/>
    <col min="2319" max="2321" width="15.875" style="45" bestFit="1" customWidth="1"/>
    <col min="2322" max="2561" width="9" style="45"/>
    <col min="2562" max="2562" width="1.75" style="45" customWidth="1"/>
    <col min="2563" max="2563" width="5.75" style="45" bestFit="1" customWidth="1"/>
    <col min="2564" max="2564" width="7.75" style="45" bestFit="1" customWidth="1"/>
    <col min="2565" max="2565" width="12.5" style="45" bestFit="1" customWidth="1"/>
    <col min="2566" max="2566" width="16.625" style="45" customWidth="1"/>
    <col min="2567" max="2567" width="9" style="45"/>
    <col min="2568" max="2568" width="14.375" style="45" bestFit="1" customWidth="1"/>
    <col min="2569" max="2572" width="9" style="45"/>
    <col min="2573" max="2573" width="5.75" style="45" customWidth="1"/>
    <col min="2574" max="2574" width="9" style="45"/>
    <col min="2575" max="2577" width="15.875" style="45" bestFit="1" customWidth="1"/>
    <col min="2578" max="2817" width="9" style="45"/>
    <col min="2818" max="2818" width="1.75" style="45" customWidth="1"/>
    <col min="2819" max="2819" width="5.75" style="45" bestFit="1" customWidth="1"/>
    <col min="2820" max="2820" width="7.75" style="45" bestFit="1" customWidth="1"/>
    <col min="2821" max="2821" width="12.5" style="45" bestFit="1" customWidth="1"/>
    <col min="2822" max="2822" width="16.625" style="45" customWidth="1"/>
    <col min="2823" max="2823" width="9" style="45"/>
    <col min="2824" max="2824" width="14.375" style="45" bestFit="1" customWidth="1"/>
    <col min="2825" max="2828" width="9" style="45"/>
    <col min="2829" max="2829" width="5.75" style="45" customWidth="1"/>
    <col min="2830" max="2830" width="9" style="45"/>
    <col min="2831" max="2833" width="15.875" style="45" bestFit="1" customWidth="1"/>
    <col min="2834" max="3073" width="9" style="45"/>
    <col min="3074" max="3074" width="1.75" style="45" customWidth="1"/>
    <col min="3075" max="3075" width="5.75" style="45" bestFit="1" customWidth="1"/>
    <col min="3076" max="3076" width="7.75" style="45" bestFit="1" customWidth="1"/>
    <col min="3077" max="3077" width="12.5" style="45" bestFit="1" customWidth="1"/>
    <col min="3078" max="3078" width="16.625" style="45" customWidth="1"/>
    <col min="3079" max="3079" width="9" style="45"/>
    <col min="3080" max="3080" width="14.375" style="45" bestFit="1" customWidth="1"/>
    <col min="3081" max="3084" width="9" style="45"/>
    <col min="3085" max="3085" width="5.75" style="45" customWidth="1"/>
    <col min="3086" max="3086" width="9" style="45"/>
    <col min="3087" max="3089" width="15.875" style="45" bestFit="1" customWidth="1"/>
    <col min="3090" max="3329" width="9" style="45"/>
    <col min="3330" max="3330" width="1.75" style="45" customWidth="1"/>
    <col min="3331" max="3331" width="5.75" style="45" bestFit="1" customWidth="1"/>
    <col min="3332" max="3332" width="7.75" style="45" bestFit="1" customWidth="1"/>
    <col min="3333" max="3333" width="12.5" style="45" bestFit="1" customWidth="1"/>
    <col min="3334" max="3334" width="16.625" style="45" customWidth="1"/>
    <col min="3335" max="3335" width="9" style="45"/>
    <col min="3336" max="3336" width="14.375" style="45" bestFit="1" customWidth="1"/>
    <col min="3337" max="3340" width="9" style="45"/>
    <col min="3341" max="3341" width="5.75" style="45" customWidth="1"/>
    <col min="3342" max="3342" width="9" style="45"/>
    <col min="3343" max="3345" width="15.875" style="45" bestFit="1" customWidth="1"/>
    <col min="3346" max="3585" width="9" style="45"/>
    <col min="3586" max="3586" width="1.75" style="45" customWidth="1"/>
    <col min="3587" max="3587" width="5.75" style="45" bestFit="1" customWidth="1"/>
    <col min="3588" max="3588" width="7.75" style="45" bestFit="1" customWidth="1"/>
    <col min="3589" max="3589" width="12.5" style="45" bestFit="1" customWidth="1"/>
    <col min="3590" max="3590" width="16.625" style="45" customWidth="1"/>
    <col min="3591" max="3591" width="9" style="45"/>
    <col min="3592" max="3592" width="14.375" style="45" bestFit="1" customWidth="1"/>
    <col min="3593" max="3596" width="9" style="45"/>
    <col min="3597" max="3597" width="5.75" style="45" customWidth="1"/>
    <col min="3598" max="3598" width="9" style="45"/>
    <col min="3599" max="3601" width="15.875" style="45" bestFit="1" customWidth="1"/>
    <col min="3602" max="3841" width="9" style="45"/>
    <col min="3842" max="3842" width="1.75" style="45" customWidth="1"/>
    <col min="3843" max="3843" width="5.75" style="45" bestFit="1" customWidth="1"/>
    <col min="3844" max="3844" width="7.75" style="45" bestFit="1" customWidth="1"/>
    <col min="3845" max="3845" width="12.5" style="45" bestFit="1" customWidth="1"/>
    <col min="3846" max="3846" width="16.625" style="45" customWidth="1"/>
    <col min="3847" max="3847" width="9" style="45"/>
    <col min="3848" max="3848" width="14.375" style="45" bestFit="1" customWidth="1"/>
    <col min="3849" max="3852" width="9" style="45"/>
    <col min="3853" max="3853" width="5.75" style="45" customWidth="1"/>
    <col min="3854" max="3854" width="9" style="45"/>
    <col min="3855" max="3857" width="15.875" style="45" bestFit="1" customWidth="1"/>
    <col min="3858" max="4097" width="9" style="45"/>
    <col min="4098" max="4098" width="1.75" style="45" customWidth="1"/>
    <col min="4099" max="4099" width="5.75" style="45" bestFit="1" customWidth="1"/>
    <col min="4100" max="4100" width="7.75" style="45" bestFit="1" customWidth="1"/>
    <col min="4101" max="4101" width="12.5" style="45" bestFit="1" customWidth="1"/>
    <col min="4102" max="4102" width="16.625" style="45" customWidth="1"/>
    <col min="4103" max="4103" width="9" style="45"/>
    <col min="4104" max="4104" width="14.375" style="45" bestFit="1" customWidth="1"/>
    <col min="4105" max="4108" width="9" style="45"/>
    <col min="4109" max="4109" width="5.75" style="45" customWidth="1"/>
    <col min="4110" max="4110" width="9" style="45"/>
    <col min="4111" max="4113" width="15.875" style="45" bestFit="1" customWidth="1"/>
    <col min="4114" max="4353" width="9" style="45"/>
    <col min="4354" max="4354" width="1.75" style="45" customWidth="1"/>
    <col min="4355" max="4355" width="5.75" style="45" bestFit="1" customWidth="1"/>
    <col min="4356" max="4356" width="7.75" style="45" bestFit="1" customWidth="1"/>
    <col min="4357" max="4357" width="12.5" style="45" bestFit="1" customWidth="1"/>
    <col min="4358" max="4358" width="16.625" style="45" customWidth="1"/>
    <col min="4359" max="4359" width="9" style="45"/>
    <col min="4360" max="4360" width="14.375" style="45" bestFit="1" customWidth="1"/>
    <col min="4361" max="4364" width="9" style="45"/>
    <col min="4365" max="4365" width="5.75" style="45" customWidth="1"/>
    <col min="4366" max="4366" width="9" style="45"/>
    <col min="4367" max="4369" width="15.875" style="45" bestFit="1" customWidth="1"/>
    <col min="4370" max="4609" width="9" style="45"/>
    <col min="4610" max="4610" width="1.75" style="45" customWidth="1"/>
    <col min="4611" max="4611" width="5.75" style="45" bestFit="1" customWidth="1"/>
    <col min="4612" max="4612" width="7.75" style="45" bestFit="1" customWidth="1"/>
    <col min="4613" max="4613" width="12.5" style="45" bestFit="1" customWidth="1"/>
    <col min="4614" max="4614" width="16.625" style="45" customWidth="1"/>
    <col min="4615" max="4615" width="9" style="45"/>
    <col min="4616" max="4616" width="14.375" style="45" bestFit="1" customWidth="1"/>
    <col min="4617" max="4620" width="9" style="45"/>
    <col min="4621" max="4621" width="5.75" style="45" customWidth="1"/>
    <col min="4622" max="4622" width="9" style="45"/>
    <col min="4623" max="4625" width="15.875" style="45" bestFit="1" customWidth="1"/>
    <col min="4626" max="4865" width="9" style="45"/>
    <col min="4866" max="4866" width="1.75" style="45" customWidth="1"/>
    <col min="4867" max="4867" width="5.75" style="45" bestFit="1" customWidth="1"/>
    <col min="4868" max="4868" width="7.75" style="45" bestFit="1" customWidth="1"/>
    <col min="4869" max="4869" width="12.5" style="45" bestFit="1" customWidth="1"/>
    <col min="4870" max="4870" width="16.625" style="45" customWidth="1"/>
    <col min="4871" max="4871" width="9" style="45"/>
    <col min="4872" max="4872" width="14.375" style="45" bestFit="1" customWidth="1"/>
    <col min="4873" max="4876" width="9" style="45"/>
    <col min="4877" max="4877" width="5.75" style="45" customWidth="1"/>
    <col min="4878" max="4878" width="9" style="45"/>
    <col min="4879" max="4881" width="15.875" style="45" bestFit="1" customWidth="1"/>
    <col min="4882" max="5121" width="9" style="45"/>
    <col min="5122" max="5122" width="1.75" style="45" customWidth="1"/>
    <col min="5123" max="5123" width="5.75" style="45" bestFit="1" customWidth="1"/>
    <col min="5124" max="5124" width="7.75" style="45" bestFit="1" customWidth="1"/>
    <col min="5125" max="5125" width="12.5" style="45" bestFit="1" customWidth="1"/>
    <col min="5126" max="5126" width="16.625" style="45" customWidth="1"/>
    <col min="5127" max="5127" width="9" style="45"/>
    <col min="5128" max="5128" width="14.375" style="45" bestFit="1" customWidth="1"/>
    <col min="5129" max="5132" width="9" style="45"/>
    <col min="5133" max="5133" width="5.75" style="45" customWidth="1"/>
    <col min="5134" max="5134" width="9" style="45"/>
    <col min="5135" max="5137" width="15.875" style="45" bestFit="1" customWidth="1"/>
    <col min="5138" max="5377" width="9" style="45"/>
    <col min="5378" max="5378" width="1.75" style="45" customWidth="1"/>
    <col min="5379" max="5379" width="5.75" style="45" bestFit="1" customWidth="1"/>
    <col min="5380" max="5380" width="7.75" style="45" bestFit="1" customWidth="1"/>
    <col min="5381" max="5381" width="12.5" style="45" bestFit="1" customWidth="1"/>
    <col min="5382" max="5382" width="16.625" style="45" customWidth="1"/>
    <col min="5383" max="5383" width="9" style="45"/>
    <col min="5384" max="5384" width="14.375" style="45" bestFit="1" customWidth="1"/>
    <col min="5385" max="5388" width="9" style="45"/>
    <col min="5389" max="5389" width="5.75" style="45" customWidth="1"/>
    <col min="5390" max="5390" width="9" style="45"/>
    <col min="5391" max="5393" width="15.875" style="45" bestFit="1" customWidth="1"/>
    <col min="5394" max="5633" width="9" style="45"/>
    <col min="5634" max="5634" width="1.75" style="45" customWidth="1"/>
    <col min="5635" max="5635" width="5.75" style="45" bestFit="1" customWidth="1"/>
    <col min="5636" max="5636" width="7.75" style="45" bestFit="1" customWidth="1"/>
    <col min="5637" max="5637" width="12.5" style="45" bestFit="1" customWidth="1"/>
    <col min="5638" max="5638" width="16.625" style="45" customWidth="1"/>
    <col min="5639" max="5639" width="9" style="45"/>
    <col min="5640" max="5640" width="14.375" style="45" bestFit="1" customWidth="1"/>
    <col min="5641" max="5644" width="9" style="45"/>
    <col min="5645" max="5645" width="5.75" style="45" customWidth="1"/>
    <col min="5646" max="5646" width="9" style="45"/>
    <col min="5647" max="5649" width="15.875" style="45" bestFit="1" customWidth="1"/>
    <col min="5650" max="5889" width="9" style="45"/>
    <col min="5890" max="5890" width="1.75" style="45" customWidth="1"/>
    <col min="5891" max="5891" width="5.75" style="45" bestFit="1" customWidth="1"/>
    <col min="5892" max="5892" width="7.75" style="45" bestFit="1" customWidth="1"/>
    <col min="5893" max="5893" width="12.5" style="45" bestFit="1" customWidth="1"/>
    <col min="5894" max="5894" width="16.625" style="45" customWidth="1"/>
    <col min="5895" max="5895" width="9" style="45"/>
    <col min="5896" max="5896" width="14.375" style="45" bestFit="1" customWidth="1"/>
    <col min="5897" max="5900" width="9" style="45"/>
    <col min="5901" max="5901" width="5.75" style="45" customWidth="1"/>
    <col min="5902" max="5902" width="9" style="45"/>
    <col min="5903" max="5905" width="15.875" style="45" bestFit="1" customWidth="1"/>
    <col min="5906" max="6145" width="9" style="45"/>
    <col min="6146" max="6146" width="1.75" style="45" customWidth="1"/>
    <col min="6147" max="6147" width="5.75" style="45" bestFit="1" customWidth="1"/>
    <col min="6148" max="6148" width="7.75" style="45" bestFit="1" customWidth="1"/>
    <col min="6149" max="6149" width="12.5" style="45" bestFit="1" customWidth="1"/>
    <col min="6150" max="6150" width="16.625" style="45" customWidth="1"/>
    <col min="6151" max="6151" width="9" style="45"/>
    <col min="6152" max="6152" width="14.375" style="45" bestFit="1" customWidth="1"/>
    <col min="6153" max="6156" width="9" style="45"/>
    <col min="6157" max="6157" width="5.75" style="45" customWidth="1"/>
    <col min="6158" max="6158" width="9" style="45"/>
    <col min="6159" max="6161" width="15.875" style="45" bestFit="1" customWidth="1"/>
    <col min="6162" max="6401" width="9" style="45"/>
    <col min="6402" max="6402" width="1.75" style="45" customWidth="1"/>
    <col min="6403" max="6403" width="5.75" style="45" bestFit="1" customWidth="1"/>
    <col min="6404" max="6404" width="7.75" style="45" bestFit="1" customWidth="1"/>
    <col min="6405" max="6405" width="12.5" style="45" bestFit="1" customWidth="1"/>
    <col min="6406" max="6406" width="16.625" style="45" customWidth="1"/>
    <col min="6407" max="6407" width="9" style="45"/>
    <col min="6408" max="6408" width="14.375" style="45" bestFit="1" customWidth="1"/>
    <col min="6409" max="6412" width="9" style="45"/>
    <col min="6413" max="6413" width="5.75" style="45" customWidth="1"/>
    <col min="6414" max="6414" width="9" style="45"/>
    <col min="6415" max="6417" width="15.875" style="45" bestFit="1" customWidth="1"/>
    <col min="6418" max="6657" width="9" style="45"/>
    <col min="6658" max="6658" width="1.75" style="45" customWidth="1"/>
    <col min="6659" max="6659" width="5.75" style="45" bestFit="1" customWidth="1"/>
    <col min="6660" max="6660" width="7.75" style="45" bestFit="1" customWidth="1"/>
    <col min="6661" max="6661" width="12.5" style="45" bestFit="1" customWidth="1"/>
    <col min="6662" max="6662" width="16.625" style="45" customWidth="1"/>
    <col min="6663" max="6663" width="9" style="45"/>
    <col min="6664" max="6664" width="14.375" style="45" bestFit="1" customWidth="1"/>
    <col min="6665" max="6668" width="9" style="45"/>
    <col min="6669" max="6669" width="5.75" style="45" customWidth="1"/>
    <col min="6670" max="6670" width="9" style="45"/>
    <col min="6671" max="6673" width="15.875" style="45" bestFit="1" customWidth="1"/>
    <col min="6674" max="6913" width="9" style="45"/>
    <col min="6914" max="6914" width="1.75" style="45" customWidth="1"/>
    <col min="6915" max="6915" width="5.75" style="45" bestFit="1" customWidth="1"/>
    <col min="6916" max="6916" width="7.75" style="45" bestFit="1" customWidth="1"/>
    <col min="6917" max="6917" width="12.5" style="45" bestFit="1" customWidth="1"/>
    <col min="6918" max="6918" width="16.625" style="45" customWidth="1"/>
    <col min="6919" max="6919" width="9" style="45"/>
    <col min="6920" max="6920" width="14.375" style="45" bestFit="1" customWidth="1"/>
    <col min="6921" max="6924" width="9" style="45"/>
    <col min="6925" max="6925" width="5.75" style="45" customWidth="1"/>
    <col min="6926" max="6926" width="9" style="45"/>
    <col min="6927" max="6929" width="15.875" style="45" bestFit="1" customWidth="1"/>
    <col min="6930" max="7169" width="9" style="45"/>
    <col min="7170" max="7170" width="1.75" style="45" customWidth="1"/>
    <col min="7171" max="7171" width="5.75" style="45" bestFit="1" customWidth="1"/>
    <col min="7172" max="7172" width="7.75" style="45" bestFit="1" customWidth="1"/>
    <col min="7173" max="7173" width="12.5" style="45" bestFit="1" customWidth="1"/>
    <col min="7174" max="7174" width="16.625" style="45" customWidth="1"/>
    <col min="7175" max="7175" width="9" style="45"/>
    <col min="7176" max="7176" width="14.375" style="45" bestFit="1" customWidth="1"/>
    <col min="7177" max="7180" width="9" style="45"/>
    <col min="7181" max="7181" width="5.75" style="45" customWidth="1"/>
    <col min="7182" max="7182" width="9" style="45"/>
    <col min="7183" max="7185" width="15.875" style="45" bestFit="1" customWidth="1"/>
    <col min="7186" max="7425" width="9" style="45"/>
    <col min="7426" max="7426" width="1.75" style="45" customWidth="1"/>
    <col min="7427" max="7427" width="5.75" style="45" bestFit="1" customWidth="1"/>
    <col min="7428" max="7428" width="7.75" style="45" bestFit="1" customWidth="1"/>
    <col min="7429" max="7429" width="12.5" style="45" bestFit="1" customWidth="1"/>
    <col min="7430" max="7430" width="16.625" style="45" customWidth="1"/>
    <col min="7431" max="7431" width="9" style="45"/>
    <col min="7432" max="7432" width="14.375" style="45" bestFit="1" customWidth="1"/>
    <col min="7433" max="7436" width="9" style="45"/>
    <col min="7437" max="7437" width="5.75" style="45" customWidth="1"/>
    <col min="7438" max="7438" width="9" style="45"/>
    <col min="7439" max="7441" width="15.875" style="45" bestFit="1" customWidth="1"/>
    <col min="7442" max="7681" width="9" style="45"/>
    <col min="7682" max="7682" width="1.75" style="45" customWidth="1"/>
    <col min="7683" max="7683" width="5.75" style="45" bestFit="1" customWidth="1"/>
    <col min="7684" max="7684" width="7.75" style="45" bestFit="1" customWidth="1"/>
    <col min="7685" max="7685" width="12.5" style="45" bestFit="1" customWidth="1"/>
    <col min="7686" max="7686" width="16.625" style="45" customWidth="1"/>
    <col min="7687" max="7687" width="9" style="45"/>
    <col min="7688" max="7688" width="14.375" style="45" bestFit="1" customWidth="1"/>
    <col min="7689" max="7692" width="9" style="45"/>
    <col min="7693" max="7693" width="5.75" style="45" customWidth="1"/>
    <col min="7694" max="7694" width="9" style="45"/>
    <col min="7695" max="7697" width="15.875" style="45" bestFit="1" customWidth="1"/>
    <col min="7698" max="7937" width="9" style="45"/>
    <col min="7938" max="7938" width="1.75" style="45" customWidth="1"/>
    <col min="7939" max="7939" width="5.75" style="45" bestFit="1" customWidth="1"/>
    <col min="7940" max="7940" width="7.75" style="45" bestFit="1" customWidth="1"/>
    <col min="7941" max="7941" width="12.5" style="45" bestFit="1" customWidth="1"/>
    <col min="7942" max="7942" width="16.625" style="45" customWidth="1"/>
    <col min="7943" max="7943" width="9" style="45"/>
    <col min="7944" max="7944" width="14.375" style="45" bestFit="1" customWidth="1"/>
    <col min="7945" max="7948" width="9" style="45"/>
    <col min="7949" max="7949" width="5.75" style="45" customWidth="1"/>
    <col min="7950" max="7950" width="9" style="45"/>
    <col min="7951" max="7953" width="15.875" style="45" bestFit="1" customWidth="1"/>
    <col min="7954" max="8193" width="9" style="45"/>
    <col min="8194" max="8194" width="1.75" style="45" customWidth="1"/>
    <col min="8195" max="8195" width="5.75" style="45" bestFit="1" customWidth="1"/>
    <col min="8196" max="8196" width="7.75" style="45" bestFit="1" customWidth="1"/>
    <col min="8197" max="8197" width="12.5" style="45" bestFit="1" customWidth="1"/>
    <col min="8198" max="8198" width="16.625" style="45" customWidth="1"/>
    <col min="8199" max="8199" width="9" style="45"/>
    <col min="8200" max="8200" width="14.375" style="45" bestFit="1" customWidth="1"/>
    <col min="8201" max="8204" width="9" style="45"/>
    <col min="8205" max="8205" width="5.75" style="45" customWidth="1"/>
    <col min="8206" max="8206" width="9" style="45"/>
    <col min="8207" max="8209" width="15.875" style="45" bestFit="1" customWidth="1"/>
    <col min="8210" max="8449" width="9" style="45"/>
    <col min="8450" max="8450" width="1.75" style="45" customWidth="1"/>
    <col min="8451" max="8451" width="5.75" style="45" bestFit="1" customWidth="1"/>
    <col min="8452" max="8452" width="7.75" style="45" bestFit="1" customWidth="1"/>
    <col min="8453" max="8453" width="12.5" style="45" bestFit="1" customWidth="1"/>
    <col min="8454" max="8454" width="16.625" style="45" customWidth="1"/>
    <col min="8455" max="8455" width="9" style="45"/>
    <col min="8456" max="8456" width="14.375" style="45" bestFit="1" customWidth="1"/>
    <col min="8457" max="8460" width="9" style="45"/>
    <col min="8461" max="8461" width="5.75" style="45" customWidth="1"/>
    <col min="8462" max="8462" width="9" style="45"/>
    <col min="8463" max="8465" width="15.875" style="45" bestFit="1" customWidth="1"/>
    <col min="8466" max="8705" width="9" style="45"/>
    <col min="8706" max="8706" width="1.75" style="45" customWidth="1"/>
    <col min="8707" max="8707" width="5.75" style="45" bestFit="1" customWidth="1"/>
    <col min="8708" max="8708" width="7.75" style="45" bestFit="1" customWidth="1"/>
    <col min="8709" max="8709" width="12.5" style="45" bestFit="1" customWidth="1"/>
    <col min="8710" max="8710" width="16.625" style="45" customWidth="1"/>
    <col min="8711" max="8711" width="9" style="45"/>
    <col min="8712" max="8712" width="14.375" style="45" bestFit="1" customWidth="1"/>
    <col min="8713" max="8716" width="9" style="45"/>
    <col min="8717" max="8717" width="5.75" style="45" customWidth="1"/>
    <col min="8718" max="8718" width="9" style="45"/>
    <col min="8719" max="8721" width="15.875" style="45" bestFit="1" customWidth="1"/>
    <col min="8722" max="8961" width="9" style="45"/>
    <col min="8962" max="8962" width="1.75" style="45" customWidth="1"/>
    <col min="8963" max="8963" width="5.75" style="45" bestFit="1" customWidth="1"/>
    <col min="8964" max="8964" width="7.75" style="45" bestFit="1" customWidth="1"/>
    <col min="8965" max="8965" width="12.5" style="45" bestFit="1" customWidth="1"/>
    <col min="8966" max="8966" width="16.625" style="45" customWidth="1"/>
    <col min="8967" max="8967" width="9" style="45"/>
    <col min="8968" max="8968" width="14.375" style="45" bestFit="1" customWidth="1"/>
    <col min="8969" max="8972" width="9" style="45"/>
    <col min="8973" max="8973" width="5.75" style="45" customWidth="1"/>
    <col min="8974" max="8974" width="9" style="45"/>
    <col min="8975" max="8977" width="15.875" style="45" bestFit="1" customWidth="1"/>
    <col min="8978" max="9217" width="9" style="45"/>
    <col min="9218" max="9218" width="1.75" style="45" customWidth="1"/>
    <col min="9219" max="9219" width="5.75" style="45" bestFit="1" customWidth="1"/>
    <col min="9220" max="9220" width="7.75" style="45" bestFit="1" customWidth="1"/>
    <col min="9221" max="9221" width="12.5" style="45" bestFit="1" customWidth="1"/>
    <col min="9222" max="9222" width="16.625" style="45" customWidth="1"/>
    <col min="9223" max="9223" width="9" style="45"/>
    <col min="9224" max="9224" width="14.375" style="45" bestFit="1" customWidth="1"/>
    <col min="9225" max="9228" width="9" style="45"/>
    <col min="9229" max="9229" width="5.75" style="45" customWidth="1"/>
    <col min="9230" max="9230" width="9" style="45"/>
    <col min="9231" max="9233" width="15.875" style="45" bestFit="1" customWidth="1"/>
    <col min="9234" max="9473" width="9" style="45"/>
    <col min="9474" max="9474" width="1.75" style="45" customWidth="1"/>
    <col min="9475" max="9475" width="5.75" style="45" bestFit="1" customWidth="1"/>
    <col min="9476" max="9476" width="7.75" style="45" bestFit="1" customWidth="1"/>
    <col min="9477" max="9477" width="12.5" style="45" bestFit="1" customWidth="1"/>
    <col min="9478" max="9478" width="16.625" style="45" customWidth="1"/>
    <col min="9479" max="9479" width="9" style="45"/>
    <col min="9480" max="9480" width="14.375" style="45" bestFit="1" customWidth="1"/>
    <col min="9481" max="9484" width="9" style="45"/>
    <col min="9485" max="9485" width="5.75" style="45" customWidth="1"/>
    <col min="9486" max="9486" width="9" style="45"/>
    <col min="9487" max="9489" width="15.875" style="45" bestFit="1" customWidth="1"/>
    <col min="9490" max="9729" width="9" style="45"/>
    <col min="9730" max="9730" width="1.75" style="45" customWidth="1"/>
    <col min="9731" max="9731" width="5.75" style="45" bestFit="1" customWidth="1"/>
    <col min="9732" max="9732" width="7.75" style="45" bestFit="1" customWidth="1"/>
    <col min="9733" max="9733" width="12.5" style="45" bestFit="1" customWidth="1"/>
    <col min="9734" max="9734" width="16.625" style="45" customWidth="1"/>
    <col min="9735" max="9735" width="9" style="45"/>
    <col min="9736" max="9736" width="14.375" style="45" bestFit="1" customWidth="1"/>
    <col min="9737" max="9740" width="9" style="45"/>
    <col min="9741" max="9741" width="5.75" style="45" customWidth="1"/>
    <col min="9742" max="9742" width="9" style="45"/>
    <col min="9743" max="9745" width="15.875" style="45" bestFit="1" customWidth="1"/>
    <col min="9746" max="9985" width="9" style="45"/>
    <col min="9986" max="9986" width="1.75" style="45" customWidth="1"/>
    <col min="9987" max="9987" width="5.75" style="45" bestFit="1" customWidth="1"/>
    <col min="9988" max="9988" width="7.75" style="45" bestFit="1" customWidth="1"/>
    <col min="9989" max="9989" width="12.5" style="45" bestFit="1" customWidth="1"/>
    <col min="9990" max="9990" width="16.625" style="45" customWidth="1"/>
    <col min="9991" max="9991" width="9" style="45"/>
    <col min="9992" max="9992" width="14.375" style="45" bestFit="1" customWidth="1"/>
    <col min="9993" max="9996" width="9" style="45"/>
    <col min="9997" max="9997" width="5.75" style="45" customWidth="1"/>
    <col min="9998" max="9998" width="9" style="45"/>
    <col min="9999" max="10001" width="15.875" style="45" bestFit="1" customWidth="1"/>
    <col min="10002" max="10241" width="9" style="45"/>
    <col min="10242" max="10242" width="1.75" style="45" customWidth="1"/>
    <col min="10243" max="10243" width="5.75" style="45" bestFit="1" customWidth="1"/>
    <col min="10244" max="10244" width="7.75" style="45" bestFit="1" customWidth="1"/>
    <col min="10245" max="10245" width="12.5" style="45" bestFit="1" customWidth="1"/>
    <col min="10246" max="10246" width="16.625" style="45" customWidth="1"/>
    <col min="10247" max="10247" width="9" style="45"/>
    <col min="10248" max="10248" width="14.375" style="45" bestFit="1" customWidth="1"/>
    <col min="10249" max="10252" width="9" style="45"/>
    <col min="10253" max="10253" width="5.75" style="45" customWidth="1"/>
    <col min="10254" max="10254" width="9" style="45"/>
    <col min="10255" max="10257" width="15.875" style="45" bestFit="1" customWidth="1"/>
    <col min="10258" max="10497" width="9" style="45"/>
    <col min="10498" max="10498" width="1.75" style="45" customWidth="1"/>
    <col min="10499" max="10499" width="5.75" style="45" bestFit="1" customWidth="1"/>
    <col min="10500" max="10500" width="7.75" style="45" bestFit="1" customWidth="1"/>
    <col min="10501" max="10501" width="12.5" style="45" bestFit="1" customWidth="1"/>
    <col min="10502" max="10502" width="16.625" style="45" customWidth="1"/>
    <col min="10503" max="10503" width="9" style="45"/>
    <col min="10504" max="10504" width="14.375" style="45" bestFit="1" customWidth="1"/>
    <col min="10505" max="10508" width="9" style="45"/>
    <col min="10509" max="10509" width="5.75" style="45" customWidth="1"/>
    <col min="10510" max="10510" width="9" style="45"/>
    <col min="10511" max="10513" width="15.875" style="45" bestFit="1" customWidth="1"/>
    <col min="10514" max="10753" width="9" style="45"/>
    <col min="10754" max="10754" width="1.75" style="45" customWidth="1"/>
    <col min="10755" max="10755" width="5.75" style="45" bestFit="1" customWidth="1"/>
    <col min="10756" max="10756" width="7.75" style="45" bestFit="1" customWidth="1"/>
    <col min="10757" max="10757" width="12.5" style="45" bestFit="1" customWidth="1"/>
    <col min="10758" max="10758" width="16.625" style="45" customWidth="1"/>
    <col min="10759" max="10759" width="9" style="45"/>
    <col min="10760" max="10760" width="14.375" style="45" bestFit="1" customWidth="1"/>
    <col min="10761" max="10764" width="9" style="45"/>
    <col min="10765" max="10765" width="5.75" style="45" customWidth="1"/>
    <col min="10766" max="10766" width="9" style="45"/>
    <col min="10767" max="10769" width="15.875" style="45" bestFit="1" customWidth="1"/>
    <col min="10770" max="11009" width="9" style="45"/>
    <col min="11010" max="11010" width="1.75" style="45" customWidth="1"/>
    <col min="11011" max="11011" width="5.75" style="45" bestFit="1" customWidth="1"/>
    <col min="11012" max="11012" width="7.75" style="45" bestFit="1" customWidth="1"/>
    <col min="11013" max="11013" width="12.5" style="45" bestFit="1" customWidth="1"/>
    <col min="11014" max="11014" width="16.625" style="45" customWidth="1"/>
    <col min="11015" max="11015" width="9" style="45"/>
    <col min="11016" max="11016" width="14.375" style="45" bestFit="1" customWidth="1"/>
    <col min="11017" max="11020" width="9" style="45"/>
    <col min="11021" max="11021" width="5.75" style="45" customWidth="1"/>
    <col min="11022" max="11022" width="9" style="45"/>
    <col min="11023" max="11025" width="15.875" style="45" bestFit="1" customWidth="1"/>
    <col min="11026" max="11265" width="9" style="45"/>
    <col min="11266" max="11266" width="1.75" style="45" customWidth="1"/>
    <col min="11267" max="11267" width="5.75" style="45" bestFit="1" customWidth="1"/>
    <col min="11268" max="11268" width="7.75" style="45" bestFit="1" customWidth="1"/>
    <col min="11269" max="11269" width="12.5" style="45" bestFit="1" customWidth="1"/>
    <col min="11270" max="11270" width="16.625" style="45" customWidth="1"/>
    <col min="11271" max="11271" width="9" style="45"/>
    <col min="11272" max="11272" width="14.375" style="45" bestFit="1" customWidth="1"/>
    <col min="11273" max="11276" width="9" style="45"/>
    <col min="11277" max="11277" width="5.75" style="45" customWidth="1"/>
    <col min="11278" max="11278" width="9" style="45"/>
    <col min="11279" max="11281" width="15.875" style="45" bestFit="1" customWidth="1"/>
    <col min="11282" max="11521" width="9" style="45"/>
    <col min="11522" max="11522" width="1.75" style="45" customWidth="1"/>
    <col min="11523" max="11523" width="5.75" style="45" bestFit="1" customWidth="1"/>
    <col min="11524" max="11524" width="7.75" style="45" bestFit="1" customWidth="1"/>
    <col min="11525" max="11525" width="12.5" style="45" bestFit="1" customWidth="1"/>
    <col min="11526" max="11526" width="16.625" style="45" customWidth="1"/>
    <col min="11527" max="11527" width="9" style="45"/>
    <col min="11528" max="11528" width="14.375" style="45" bestFit="1" customWidth="1"/>
    <col min="11529" max="11532" width="9" style="45"/>
    <col min="11533" max="11533" width="5.75" style="45" customWidth="1"/>
    <col min="11534" max="11534" width="9" style="45"/>
    <col min="11535" max="11537" width="15.875" style="45" bestFit="1" customWidth="1"/>
    <col min="11538" max="11777" width="9" style="45"/>
    <col min="11778" max="11778" width="1.75" style="45" customWidth="1"/>
    <col min="11779" max="11779" width="5.75" style="45" bestFit="1" customWidth="1"/>
    <col min="11780" max="11780" width="7.75" style="45" bestFit="1" customWidth="1"/>
    <col min="11781" max="11781" width="12.5" style="45" bestFit="1" customWidth="1"/>
    <col min="11782" max="11782" width="16.625" style="45" customWidth="1"/>
    <col min="11783" max="11783" width="9" style="45"/>
    <col min="11784" max="11784" width="14.375" style="45" bestFit="1" customWidth="1"/>
    <col min="11785" max="11788" width="9" style="45"/>
    <col min="11789" max="11789" width="5.75" style="45" customWidth="1"/>
    <col min="11790" max="11790" width="9" style="45"/>
    <col min="11791" max="11793" width="15.875" style="45" bestFit="1" customWidth="1"/>
    <col min="11794" max="12033" width="9" style="45"/>
    <col min="12034" max="12034" width="1.75" style="45" customWidth="1"/>
    <col min="12035" max="12035" width="5.75" style="45" bestFit="1" customWidth="1"/>
    <col min="12036" max="12036" width="7.75" style="45" bestFit="1" customWidth="1"/>
    <col min="12037" max="12037" width="12.5" style="45" bestFit="1" customWidth="1"/>
    <col min="12038" max="12038" width="16.625" style="45" customWidth="1"/>
    <col min="12039" max="12039" width="9" style="45"/>
    <col min="12040" max="12040" width="14.375" style="45" bestFit="1" customWidth="1"/>
    <col min="12041" max="12044" width="9" style="45"/>
    <col min="12045" max="12045" width="5.75" style="45" customWidth="1"/>
    <col min="12046" max="12046" width="9" style="45"/>
    <col min="12047" max="12049" width="15.875" style="45" bestFit="1" customWidth="1"/>
    <col min="12050" max="12289" width="9" style="45"/>
    <col min="12290" max="12290" width="1.75" style="45" customWidth="1"/>
    <col min="12291" max="12291" width="5.75" style="45" bestFit="1" customWidth="1"/>
    <col min="12292" max="12292" width="7.75" style="45" bestFit="1" customWidth="1"/>
    <col min="12293" max="12293" width="12.5" style="45" bestFit="1" customWidth="1"/>
    <col min="12294" max="12294" width="16.625" style="45" customWidth="1"/>
    <col min="12295" max="12295" width="9" style="45"/>
    <col min="12296" max="12296" width="14.375" style="45" bestFit="1" customWidth="1"/>
    <col min="12297" max="12300" width="9" style="45"/>
    <col min="12301" max="12301" width="5.75" style="45" customWidth="1"/>
    <col min="12302" max="12302" width="9" style="45"/>
    <col min="12303" max="12305" width="15.875" style="45" bestFit="1" customWidth="1"/>
    <col min="12306" max="12545" width="9" style="45"/>
    <col min="12546" max="12546" width="1.75" style="45" customWidth="1"/>
    <col min="12547" max="12547" width="5.75" style="45" bestFit="1" customWidth="1"/>
    <col min="12548" max="12548" width="7.75" style="45" bestFit="1" customWidth="1"/>
    <col min="12549" max="12549" width="12.5" style="45" bestFit="1" customWidth="1"/>
    <col min="12550" max="12550" width="16.625" style="45" customWidth="1"/>
    <col min="12551" max="12551" width="9" style="45"/>
    <col min="12552" max="12552" width="14.375" style="45" bestFit="1" customWidth="1"/>
    <col min="12553" max="12556" width="9" style="45"/>
    <col min="12557" max="12557" width="5.75" style="45" customWidth="1"/>
    <col min="12558" max="12558" width="9" style="45"/>
    <col min="12559" max="12561" width="15.875" style="45" bestFit="1" customWidth="1"/>
    <col min="12562" max="12801" width="9" style="45"/>
    <col min="12802" max="12802" width="1.75" style="45" customWidth="1"/>
    <col min="12803" max="12803" width="5.75" style="45" bestFit="1" customWidth="1"/>
    <col min="12804" max="12804" width="7.75" style="45" bestFit="1" customWidth="1"/>
    <col min="12805" max="12805" width="12.5" style="45" bestFit="1" customWidth="1"/>
    <col min="12806" max="12806" width="16.625" style="45" customWidth="1"/>
    <col min="12807" max="12807" width="9" style="45"/>
    <col min="12808" max="12808" width="14.375" style="45" bestFit="1" customWidth="1"/>
    <col min="12809" max="12812" width="9" style="45"/>
    <col min="12813" max="12813" width="5.75" style="45" customWidth="1"/>
    <col min="12814" max="12814" width="9" style="45"/>
    <col min="12815" max="12817" width="15.875" style="45" bestFit="1" customWidth="1"/>
    <col min="12818" max="13057" width="9" style="45"/>
    <col min="13058" max="13058" width="1.75" style="45" customWidth="1"/>
    <col min="13059" max="13059" width="5.75" style="45" bestFit="1" customWidth="1"/>
    <col min="13060" max="13060" width="7.75" style="45" bestFit="1" customWidth="1"/>
    <col min="13061" max="13061" width="12.5" style="45" bestFit="1" customWidth="1"/>
    <col min="13062" max="13062" width="16.625" style="45" customWidth="1"/>
    <col min="13063" max="13063" width="9" style="45"/>
    <col min="13064" max="13064" width="14.375" style="45" bestFit="1" customWidth="1"/>
    <col min="13065" max="13068" width="9" style="45"/>
    <col min="13069" max="13069" width="5.75" style="45" customWidth="1"/>
    <col min="13070" max="13070" width="9" style="45"/>
    <col min="13071" max="13073" width="15.875" style="45" bestFit="1" customWidth="1"/>
    <col min="13074" max="13313" width="9" style="45"/>
    <col min="13314" max="13314" width="1.75" style="45" customWidth="1"/>
    <col min="13315" max="13315" width="5.75" style="45" bestFit="1" customWidth="1"/>
    <col min="13316" max="13316" width="7.75" style="45" bestFit="1" customWidth="1"/>
    <col min="13317" max="13317" width="12.5" style="45" bestFit="1" customWidth="1"/>
    <col min="13318" max="13318" width="16.625" style="45" customWidth="1"/>
    <col min="13319" max="13319" width="9" style="45"/>
    <col min="13320" max="13320" width="14.375" style="45" bestFit="1" customWidth="1"/>
    <col min="13321" max="13324" width="9" style="45"/>
    <col min="13325" max="13325" width="5.75" style="45" customWidth="1"/>
    <col min="13326" max="13326" width="9" style="45"/>
    <col min="13327" max="13329" width="15.875" style="45" bestFit="1" customWidth="1"/>
    <col min="13330" max="13569" width="9" style="45"/>
    <col min="13570" max="13570" width="1.75" style="45" customWidth="1"/>
    <col min="13571" max="13571" width="5.75" style="45" bestFit="1" customWidth="1"/>
    <col min="13572" max="13572" width="7.75" style="45" bestFit="1" customWidth="1"/>
    <col min="13573" max="13573" width="12.5" style="45" bestFit="1" customWidth="1"/>
    <col min="13574" max="13574" width="16.625" style="45" customWidth="1"/>
    <col min="13575" max="13575" width="9" style="45"/>
    <col min="13576" max="13576" width="14.375" style="45" bestFit="1" customWidth="1"/>
    <col min="13577" max="13580" width="9" style="45"/>
    <col min="13581" max="13581" width="5.75" style="45" customWidth="1"/>
    <col min="13582" max="13582" width="9" style="45"/>
    <col min="13583" max="13585" width="15.875" style="45" bestFit="1" customWidth="1"/>
    <col min="13586" max="13825" width="9" style="45"/>
    <col min="13826" max="13826" width="1.75" style="45" customWidth="1"/>
    <col min="13827" max="13827" width="5.75" style="45" bestFit="1" customWidth="1"/>
    <col min="13828" max="13828" width="7.75" style="45" bestFit="1" customWidth="1"/>
    <col min="13829" max="13829" width="12.5" style="45" bestFit="1" customWidth="1"/>
    <col min="13830" max="13830" width="16.625" style="45" customWidth="1"/>
    <col min="13831" max="13831" width="9" style="45"/>
    <col min="13832" max="13832" width="14.375" style="45" bestFit="1" customWidth="1"/>
    <col min="13833" max="13836" width="9" style="45"/>
    <col min="13837" max="13837" width="5.75" style="45" customWidth="1"/>
    <col min="13838" max="13838" width="9" style="45"/>
    <col min="13839" max="13841" width="15.875" style="45" bestFit="1" customWidth="1"/>
    <col min="13842" max="14081" width="9" style="45"/>
    <col min="14082" max="14082" width="1.75" style="45" customWidth="1"/>
    <col min="14083" max="14083" width="5.75" style="45" bestFit="1" customWidth="1"/>
    <col min="14084" max="14084" width="7.75" style="45" bestFit="1" customWidth="1"/>
    <col min="14085" max="14085" width="12.5" style="45" bestFit="1" customWidth="1"/>
    <col min="14086" max="14086" width="16.625" style="45" customWidth="1"/>
    <col min="14087" max="14087" width="9" style="45"/>
    <col min="14088" max="14088" width="14.375" style="45" bestFit="1" customWidth="1"/>
    <col min="14089" max="14092" width="9" style="45"/>
    <col min="14093" max="14093" width="5.75" style="45" customWidth="1"/>
    <col min="14094" max="14094" width="9" style="45"/>
    <col min="14095" max="14097" width="15.875" style="45" bestFit="1" customWidth="1"/>
    <col min="14098" max="14337" width="9" style="45"/>
    <col min="14338" max="14338" width="1.75" style="45" customWidth="1"/>
    <col min="14339" max="14339" width="5.75" style="45" bestFit="1" customWidth="1"/>
    <col min="14340" max="14340" width="7.75" style="45" bestFit="1" customWidth="1"/>
    <col min="14341" max="14341" width="12.5" style="45" bestFit="1" customWidth="1"/>
    <col min="14342" max="14342" width="16.625" style="45" customWidth="1"/>
    <col min="14343" max="14343" width="9" style="45"/>
    <col min="14344" max="14344" width="14.375" style="45" bestFit="1" customWidth="1"/>
    <col min="14345" max="14348" width="9" style="45"/>
    <col min="14349" max="14349" width="5.75" style="45" customWidth="1"/>
    <col min="14350" max="14350" width="9" style="45"/>
    <col min="14351" max="14353" width="15.875" style="45" bestFit="1" customWidth="1"/>
    <col min="14354" max="14593" width="9" style="45"/>
    <col min="14594" max="14594" width="1.75" style="45" customWidth="1"/>
    <col min="14595" max="14595" width="5.75" style="45" bestFit="1" customWidth="1"/>
    <col min="14596" max="14596" width="7.75" style="45" bestFit="1" customWidth="1"/>
    <col min="14597" max="14597" width="12.5" style="45" bestFit="1" customWidth="1"/>
    <col min="14598" max="14598" width="16.625" style="45" customWidth="1"/>
    <col min="14599" max="14599" width="9" style="45"/>
    <col min="14600" max="14600" width="14.375" style="45" bestFit="1" customWidth="1"/>
    <col min="14601" max="14604" width="9" style="45"/>
    <col min="14605" max="14605" width="5.75" style="45" customWidth="1"/>
    <col min="14606" max="14606" width="9" style="45"/>
    <col min="14607" max="14609" width="15.875" style="45" bestFit="1" customWidth="1"/>
    <col min="14610" max="14849" width="9" style="45"/>
    <col min="14850" max="14850" width="1.75" style="45" customWidth="1"/>
    <col min="14851" max="14851" width="5.75" style="45" bestFit="1" customWidth="1"/>
    <col min="14852" max="14852" width="7.75" style="45" bestFit="1" customWidth="1"/>
    <col min="14853" max="14853" width="12.5" style="45" bestFit="1" customWidth="1"/>
    <col min="14854" max="14854" width="16.625" style="45" customWidth="1"/>
    <col min="14855" max="14855" width="9" style="45"/>
    <col min="14856" max="14856" width="14.375" style="45" bestFit="1" customWidth="1"/>
    <col min="14857" max="14860" width="9" style="45"/>
    <col min="14861" max="14861" width="5.75" style="45" customWidth="1"/>
    <col min="14862" max="14862" width="9" style="45"/>
    <col min="14863" max="14865" width="15.875" style="45" bestFit="1" customWidth="1"/>
    <col min="14866" max="15105" width="9" style="45"/>
    <col min="15106" max="15106" width="1.75" style="45" customWidth="1"/>
    <col min="15107" max="15107" width="5.75" style="45" bestFit="1" customWidth="1"/>
    <col min="15108" max="15108" width="7.75" style="45" bestFit="1" customWidth="1"/>
    <col min="15109" max="15109" width="12.5" style="45" bestFit="1" customWidth="1"/>
    <col min="15110" max="15110" width="16.625" style="45" customWidth="1"/>
    <col min="15111" max="15111" width="9" style="45"/>
    <col min="15112" max="15112" width="14.375" style="45" bestFit="1" customWidth="1"/>
    <col min="15113" max="15116" width="9" style="45"/>
    <col min="15117" max="15117" width="5.75" style="45" customWidth="1"/>
    <col min="15118" max="15118" width="9" style="45"/>
    <col min="15119" max="15121" width="15.875" style="45" bestFit="1" customWidth="1"/>
    <col min="15122" max="15361" width="9" style="45"/>
    <col min="15362" max="15362" width="1.75" style="45" customWidth="1"/>
    <col min="15363" max="15363" width="5.75" style="45" bestFit="1" customWidth="1"/>
    <col min="15364" max="15364" width="7.75" style="45" bestFit="1" customWidth="1"/>
    <col min="15365" max="15365" width="12.5" style="45" bestFit="1" customWidth="1"/>
    <col min="15366" max="15366" width="16.625" style="45" customWidth="1"/>
    <col min="15367" max="15367" width="9" style="45"/>
    <col min="15368" max="15368" width="14.375" style="45" bestFit="1" customWidth="1"/>
    <col min="15369" max="15372" width="9" style="45"/>
    <col min="15373" max="15373" width="5.75" style="45" customWidth="1"/>
    <col min="15374" max="15374" width="9" style="45"/>
    <col min="15375" max="15377" width="15.875" style="45" bestFit="1" customWidth="1"/>
    <col min="15378" max="15617" width="9" style="45"/>
    <col min="15618" max="15618" width="1.75" style="45" customWidth="1"/>
    <col min="15619" max="15619" width="5.75" style="45" bestFit="1" customWidth="1"/>
    <col min="15620" max="15620" width="7.75" style="45" bestFit="1" customWidth="1"/>
    <col min="15621" max="15621" width="12.5" style="45" bestFit="1" customWidth="1"/>
    <col min="15622" max="15622" width="16.625" style="45" customWidth="1"/>
    <col min="15623" max="15623" width="9" style="45"/>
    <col min="15624" max="15624" width="14.375" style="45" bestFit="1" customWidth="1"/>
    <col min="15625" max="15628" width="9" style="45"/>
    <col min="15629" max="15629" width="5.75" style="45" customWidth="1"/>
    <col min="15630" max="15630" width="9" style="45"/>
    <col min="15631" max="15633" width="15.875" style="45" bestFit="1" customWidth="1"/>
    <col min="15634" max="15873" width="9" style="45"/>
    <col min="15874" max="15874" width="1.75" style="45" customWidth="1"/>
    <col min="15875" max="15875" width="5.75" style="45" bestFit="1" customWidth="1"/>
    <col min="15876" max="15876" width="7.75" style="45" bestFit="1" customWidth="1"/>
    <col min="15877" max="15877" width="12.5" style="45" bestFit="1" customWidth="1"/>
    <col min="15878" max="15878" width="16.625" style="45" customWidth="1"/>
    <col min="15879" max="15879" width="9" style="45"/>
    <col min="15880" max="15880" width="14.375" style="45" bestFit="1" customWidth="1"/>
    <col min="15881" max="15884" width="9" style="45"/>
    <col min="15885" max="15885" width="5.75" style="45" customWidth="1"/>
    <col min="15886" max="15886" width="9" style="45"/>
    <col min="15887" max="15889" width="15.875" style="45" bestFit="1" customWidth="1"/>
    <col min="15890" max="16129" width="9" style="45"/>
    <col min="16130" max="16130" width="1.75" style="45" customWidth="1"/>
    <col min="16131" max="16131" width="5.75" style="45" bestFit="1" customWidth="1"/>
    <col min="16132" max="16132" width="7.75" style="45" bestFit="1" customWidth="1"/>
    <col min="16133" max="16133" width="12.5" style="45" bestFit="1" customWidth="1"/>
    <col min="16134" max="16134" width="16.625" style="45" customWidth="1"/>
    <col min="16135" max="16135" width="9" style="45"/>
    <col min="16136" max="16136" width="14.375" style="45" bestFit="1" customWidth="1"/>
    <col min="16137" max="16140" width="9" style="45"/>
    <col min="16141" max="16141" width="5.75" style="45" customWidth="1"/>
    <col min="16142" max="16142" width="9" style="45"/>
    <col min="16143" max="16145" width="15.875" style="45" bestFit="1" customWidth="1"/>
    <col min="16146" max="16384" width="9" style="45"/>
  </cols>
  <sheetData>
    <row r="1" spans="1:18">
      <c r="B1" s="1427" t="s">
        <v>659</v>
      </c>
      <c r="C1" s="1427"/>
      <c r="D1" s="1427"/>
      <c r="E1" s="1427"/>
      <c r="F1" s="1427"/>
      <c r="G1" s="1427"/>
      <c r="H1" s="1427"/>
      <c r="I1" s="1427"/>
      <c r="J1" s="1427"/>
      <c r="K1" s="1427"/>
      <c r="L1" s="1427"/>
      <c r="M1" s="1427"/>
      <c r="N1" s="1427"/>
      <c r="O1" s="1427"/>
      <c r="P1" s="1427"/>
      <c r="Q1" s="1427"/>
      <c r="R1" s="1427"/>
    </row>
    <row r="2" spans="1:18">
      <c r="B2" s="1427"/>
      <c r="C2" s="1427"/>
      <c r="D2" s="1427"/>
      <c r="E2" s="1427"/>
      <c r="F2" s="1427"/>
      <c r="G2" s="1427"/>
      <c r="H2" s="1427"/>
      <c r="I2" s="1427"/>
      <c r="J2" s="1427"/>
      <c r="K2" s="1427"/>
      <c r="L2" s="1427"/>
      <c r="M2" s="1427"/>
      <c r="N2" s="1427"/>
      <c r="O2" s="1427"/>
      <c r="P2" s="1427"/>
      <c r="Q2" s="1427"/>
      <c r="R2" s="1427"/>
    </row>
    <row r="3" spans="1:18">
      <c r="B3" s="1427"/>
      <c r="C3" s="1427"/>
      <c r="D3" s="1427"/>
      <c r="E3" s="1427"/>
      <c r="F3" s="1427"/>
      <c r="G3" s="1427"/>
      <c r="H3" s="1427"/>
      <c r="I3" s="1427"/>
      <c r="J3" s="1427"/>
      <c r="K3" s="1427"/>
      <c r="L3" s="1427"/>
      <c r="M3" s="1427"/>
      <c r="N3" s="1427"/>
      <c r="O3" s="1427"/>
      <c r="P3" s="1427"/>
      <c r="Q3" s="1427"/>
      <c r="R3" s="1427"/>
    </row>
    <row r="4" spans="1:18" ht="17.25" thickBot="1">
      <c r="B4" s="46"/>
      <c r="H4" s="46"/>
      <c r="I4" s="46"/>
      <c r="J4" s="675"/>
      <c r="K4" s="48"/>
      <c r="L4" s="48"/>
      <c r="M4" s="1428" t="s">
        <v>38</v>
      </c>
      <c r="N4" s="1428"/>
      <c r="O4" s="1428"/>
      <c r="P4" s="1428"/>
      <c r="Q4" s="1428"/>
      <c r="R4" s="1428"/>
    </row>
    <row r="5" spans="1:18" ht="23.25" customHeight="1">
      <c r="A5" s="49"/>
      <c r="B5" s="1460" t="s">
        <v>39</v>
      </c>
      <c r="C5" s="1462" t="s">
        <v>40</v>
      </c>
      <c r="D5" s="1463"/>
      <c r="E5" s="1463"/>
      <c r="F5" s="1463"/>
      <c r="G5" s="1464"/>
      <c r="H5" s="1465" t="s">
        <v>25</v>
      </c>
      <c r="I5" s="1467" t="s">
        <v>282</v>
      </c>
      <c r="J5" s="1475" t="s">
        <v>299</v>
      </c>
      <c r="K5" s="1476"/>
      <c r="L5" s="1476"/>
      <c r="M5" s="1476"/>
      <c r="N5" s="1476"/>
      <c r="O5" s="1476"/>
      <c r="P5" s="1476"/>
      <c r="Q5" s="1477"/>
      <c r="R5" s="1473" t="s">
        <v>42</v>
      </c>
    </row>
    <row r="6" spans="1:18" ht="39" customHeight="1">
      <c r="A6" s="49"/>
      <c r="B6" s="1461"/>
      <c r="C6" s="1101" t="s">
        <v>8</v>
      </c>
      <c r="D6" s="1101" t="s">
        <v>43</v>
      </c>
      <c r="E6" s="1101" t="s">
        <v>44</v>
      </c>
      <c r="F6" s="1101" t="s">
        <v>584</v>
      </c>
      <c r="G6" s="1101" t="s">
        <v>45</v>
      </c>
      <c r="H6" s="1466"/>
      <c r="I6" s="1468"/>
      <c r="J6" s="1102" t="s">
        <v>300</v>
      </c>
      <c r="K6" s="695" t="s">
        <v>298</v>
      </c>
      <c r="L6" s="717" t="s">
        <v>46</v>
      </c>
      <c r="M6" s="695" t="s">
        <v>19</v>
      </c>
      <c r="N6" s="695" t="s">
        <v>63</v>
      </c>
      <c r="O6" s="695" t="s">
        <v>64</v>
      </c>
      <c r="P6" s="1150" t="s">
        <v>572</v>
      </c>
      <c r="Q6" s="695" t="s">
        <v>296</v>
      </c>
      <c r="R6" s="1474"/>
    </row>
    <row r="7" spans="1:18" ht="18.75" thickBot="1">
      <c r="A7" s="49"/>
      <c r="B7" s="53" t="s">
        <v>48</v>
      </c>
      <c r="C7" s="1424"/>
      <c r="D7" s="1425"/>
      <c r="E7" s="1425"/>
      <c r="F7" s="1425"/>
      <c r="G7" s="1426"/>
      <c r="H7" s="54"/>
      <c r="I7" s="106">
        <f>SUM(I8:I27)</f>
        <v>100</v>
      </c>
      <c r="J7" s="713"/>
      <c r="K7" s="108">
        <f>SUM(K8:K27)</f>
        <v>30</v>
      </c>
      <c r="L7" s="108"/>
      <c r="M7" s="56">
        <f>SUM(M8:M27)</f>
        <v>990000</v>
      </c>
      <c r="N7" s="56">
        <f>SUM(N8:N27)</f>
        <v>66000</v>
      </c>
      <c r="O7" s="56">
        <f>SUM(O8:O27)</f>
        <v>264000</v>
      </c>
      <c r="P7" s="56">
        <f>SUM(P8:P27)</f>
        <v>330000</v>
      </c>
      <c r="Q7" s="56">
        <f>SUM(Q8:Q27)</f>
        <v>330000</v>
      </c>
      <c r="R7" s="57"/>
    </row>
    <row r="8" spans="1:18" ht="17.25" thickTop="1">
      <c r="B8" s="700" t="s">
        <v>292</v>
      </c>
      <c r="C8" s="701" t="s">
        <v>49</v>
      </c>
      <c r="D8" s="702" t="s">
        <v>463</v>
      </c>
      <c r="E8" s="703" t="s">
        <v>287</v>
      </c>
      <c r="F8" s="703" t="s">
        <v>562</v>
      </c>
      <c r="G8" s="701" t="s">
        <v>288</v>
      </c>
      <c r="H8" s="701" t="s">
        <v>304</v>
      </c>
      <c r="I8" s="704">
        <v>100</v>
      </c>
      <c r="J8" s="718" t="s">
        <v>301</v>
      </c>
      <c r="K8" s="719">
        <v>10</v>
      </c>
      <c r="L8" s="720">
        <v>22000</v>
      </c>
      <c r="M8" s="706">
        <f>SUM(N8:Q8)</f>
        <v>330000</v>
      </c>
      <c r="N8" s="706">
        <f>(K8*L8)*0.1</f>
        <v>22000</v>
      </c>
      <c r="O8" s="706">
        <f>(K8*L8)*0.4</f>
        <v>88000</v>
      </c>
      <c r="P8" s="1151">
        <f>SUM(N8:O8)</f>
        <v>110000</v>
      </c>
      <c r="Q8" s="706">
        <f>(K8*L8)*0.5</f>
        <v>110000</v>
      </c>
      <c r="R8" s="707" t="s">
        <v>306</v>
      </c>
    </row>
    <row r="9" spans="1:18">
      <c r="B9" s="721"/>
      <c r="C9" s="722"/>
      <c r="D9" s="723"/>
      <c r="E9" s="724"/>
      <c r="F9" s="724"/>
      <c r="G9" s="722"/>
      <c r="H9" s="701"/>
      <c r="I9" s="725"/>
      <c r="J9" s="718" t="s">
        <v>302</v>
      </c>
      <c r="K9" s="719">
        <v>10</v>
      </c>
      <c r="L9" s="720">
        <v>22000</v>
      </c>
      <c r="M9" s="706">
        <f t="shared" ref="M9:M27" si="0">SUM(N9:Q9)</f>
        <v>330000</v>
      </c>
      <c r="N9" s="706">
        <f t="shared" ref="N9:N27" si="1">(K9*L9)*0.1</f>
        <v>22000</v>
      </c>
      <c r="O9" s="706">
        <f t="shared" ref="O9:O27" si="2">(K9*L9)*0.4</f>
        <v>88000</v>
      </c>
      <c r="P9" s="1151">
        <f t="shared" ref="P9:P27" si="3">SUM(N9:O9)</f>
        <v>110000</v>
      </c>
      <c r="Q9" s="706">
        <f t="shared" ref="Q9:Q27" si="4">(K9*L9)*0.5</f>
        <v>110000</v>
      </c>
      <c r="R9" s="726" t="s">
        <v>307</v>
      </c>
    </row>
    <row r="10" spans="1:18">
      <c r="B10" s="721"/>
      <c r="C10" s="722"/>
      <c r="D10" s="727"/>
      <c r="E10" s="728"/>
      <c r="F10" s="728"/>
      <c r="G10" s="729"/>
      <c r="H10" s="701"/>
      <c r="I10" s="730"/>
      <c r="J10" s="731" t="s">
        <v>305</v>
      </c>
      <c r="K10" s="719">
        <v>10</v>
      </c>
      <c r="L10" s="720">
        <v>22000</v>
      </c>
      <c r="M10" s="706">
        <f t="shared" si="0"/>
        <v>330000</v>
      </c>
      <c r="N10" s="706">
        <f t="shared" si="1"/>
        <v>22000</v>
      </c>
      <c r="O10" s="706">
        <f t="shared" si="2"/>
        <v>88000</v>
      </c>
      <c r="P10" s="1151">
        <f t="shared" si="3"/>
        <v>110000</v>
      </c>
      <c r="Q10" s="706">
        <f t="shared" si="4"/>
        <v>110000</v>
      </c>
      <c r="R10" s="726" t="s">
        <v>308</v>
      </c>
    </row>
    <row r="11" spans="1:18">
      <c r="B11" s="58"/>
      <c r="C11" s="62"/>
      <c r="D11" s="63"/>
      <c r="E11" s="64"/>
      <c r="F11" s="64"/>
      <c r="G11" s="1099"/>
      <c r="H11" s="59"/>
      <c r="I11" s="115"/>
      <c r="J11" s="714"/>
      <c r="K11" s="711"/>
      <c r="L11" s="720">
        <v>22000</v>
      </c>
      <c r="M11" s="61">
        <f t="shared" si="0"/>
        <v>0</v>
      </c>
      <c r="N11" s="61">
        <f t="shared" si="1"/>
        <v>0</v>
      </c>
      <c r="O11" s="61">
        <f t="shared" si="2"/>
        <v>0</v>
      </c>
      <c r="P11" s="1152">
        <f t="shared" si="3"/>
        <v>0</v>
      </c>
      <c r="Q11" s="61">
        <f t="shared" si="4"/>
        <v>0</v>
      </c>
      <c r="R11" s="65"/>
    </row>
    <row r="12" spans="1:18">
      <c r="B12" s="1098"/>
      <c r="C12" s="62"/>
      <c r="D12" s="63"/>
      <c r="E12" s="64"/>
      <c r="F12" s="64"/>
      <c r="G12" s="1099"/>
      <c r="H12" s="59"/>
      <c r="I12" s="115"/>
      <c r="J12" s="714"/>
      <c r="K12" s="711"/>
      <c r="L12" s="720">
        <v>22000</v>
      </c>
      <c r="M12" s="61">
        <f t="shared" si="0"/>
        <v>0</v>
      </c>
      <c r="N12" s="61">
        <f t="shared" si="1"/>
        <v>0</v>
      </c>
      <c r="O12" s="61">
        <f t="shared" si="2"/>
        <v>0</v>
      </c>
      <c r="P12" s="1152">
        <f t="shared" si="3"/>
        <v>0</v>
      </c>
      <c r="Q12" s="61">
        <f t="shared" si="4"/>
        <v>0</v>
      </c>
      <c r="R12" s="65"/>
    </row>
    <row r="13" spans="1:18">
      <c r="B13" s="1098"/>
      <c r="C13" s="62"/>
      <c r="D13" s="63"/>
      <c r="E13" s="64"/>
      <c r="F13" s="64"/>
      <c r="G13" s="1099"/>
      <c r="H13" s="59"/>
      <c r="I13" s="115"/>
      <c r="J13" s="714"/>
      <c r="K13" s="711"/>
      <c r="L13" s="720">
        <v>22000</v>
      </c>
      <c r="M13" s="61">
        <f t="shared" si="0"/>
        <v>0</v>
      </c>
      <c r="N13" s="61">
        <f t="shared" si="1"/>
        <v>0</v>
      </c>
      <c r="O13" s="61">
        <f t="shared" si="2"/>
        <v>0</v>
      </c>
      <c r="P13" s="1152">
        <f t="shared" si="3"/>
        <v>0</v>
      </c>
      <c r="Q13" s="61">
        <f t="shared" si="4"/>
        <v>0</v>
      </c>
      <c r="R13" s="65"/>
    </row>
    <row r="14" spans="1:18">
      <c r="B14" s="58"/>
      <c r="C14" s="62"/>
      <c r="D14" s="63"/>
      <c r="E14" s="64"/>
      <c r="F14" s="64"/>
      <c r="G14" s="1099"/>
      <c r="H14" s="59"/>
      <c r="I14" s="115"/>
      <c r="J14" s="714"/>
      <c r="K14" s="711"/>
      <c r="L14" s="720">
        <v>22000</v>
      </c>
      <c r="M14" s="61">
        <f t="shared" si="0"/>
        <v>0</v>
      </c>
      <c r="N14" s="61">
        <f t="shared" si="1"/>
        <v>0</v>
      </c>
      <c r="O14" s="61">
        <f t="shared" si="2"/>
        <v>0</v>
      </c>
      <c r="P14" s="1152">
        <f t="shared" si="3"/>
        <v>0</v>
      </c>
      <c r="Q14" s="61">
        <f t="shared" si="4"/>
        <v>0</v>
      </c>
      <c r="R14" s="65"/>
    </row>
    <row r="15" spans="1:18">
      <c r="B15" s="1098"/>
      <c r="C15" s="62"/>
      <c r="D15" s="63"/>
      <c r="E15" s="64"/>
      <c r="F15" s="64"/>
      <c r="G15" s="1099"/>
      <c r="H15" s="59"/>
      <c r="I15" s="115"/>
      <c r="J15" s="714"/>
      <c r="K15" s="711"/>
      <c r="L15" s="720">
        <v>22000</v>
      </c>
      <c r="M15" s="61">
        <f t="shared" si="0"/>
        <v>0</v>
      </c>
      <c r="N15" s="61">
        <f t="shared" si="1"/>
        <v>0</v>
      </c>
      <c r="O15" s="61">
        <f t="shared" si="2"/>
        <v>0</v>
      </c>
      <c r="P15" s="1152">
        <f t="shared" si="3"/>
        <v>0</v>
      </c>
      <c r="Q15" s="61">
        <f t="shared" si="4"/>
        <v>0</v>
      </c>
      <c r="R15" s="65"/>
    </row>
    <row r="16" spans="1:18">
      <c r="B16" s="1098"/>
      <c r="C16" s="62"/>
      <c r="D16" s="63"/>
      <c r="E16" s="64"/>
      <c r="F16" s="64"/>
      <c r="G16" s="1099"/>
      <c r="H16" s="59"/>
      <c r="I16" s="115"/>
      <c r="J16" s="714"/>
      <c r="K16" s="711"/>
      <c r="L16" s="720">
        <v>22000</v>
      </c>
      <c r="M16" s="61">
        <f t="shared" si="0"/>
        <v>0</v>
      </c>
      <c r="N16" s="61">
        <f t="shared" si="1"/>
        <v>0</v>
      </c>
      <c r="O16" s="61">
        <f t="shared" si="2"/>
        <v>0</v>
      </c>
      <c r="P16" s="1152">
        <f t="shared" si="3"/>
        <v>0</v>
      </c>
      <c r="Q16" s="61">
        <f t="shared" si="4"/>
        <v>0</v>
      </c>
      <c r="R16" s="65"/>
    </row>
    <row r="17" spans="2:18">
      <c r="B17" s="58"/>
      <c r="C17" s="62"/>
      <c r="D17" s="63"/>
      <c r="E17" s="64"/>
      <c r="F17" s="64"/>
      <c r="G17" s="1099"/>
      <c r="H17" s="59"/>
      <c r="I17" s="115"/>
      <c r="J17" s="714"/>
      <c r="K17" s="711"/>
      <c r="L17" s="720">
        <v>22000</v>
      </c>
      <c r="M17" s="61">
        <f t="shared" si="0"/>
        <v>0</v>
      </c>
      <c r="N17" s="61">
        <f t="shared" si="1"/>
        <v>0</v>
      </c>
      <c r="O17" s="61">
        <f t="shared" si="2"/>
        <v>0</v>
      </c>
      <c r="P17" s="1152">
        <f t="shared" si="3"/>
        <v>0</v>
      </c>
      <c r="Q17" s="61">
        <f t="shared" si="4"/>
        <v>0</v>
      </c>
      <c r="R17" s="65"/>
    </row>
    <row r="18" spans="2:18">
      <c r="B18" s="1098"/>
      <c r="C18" s="62"/>
      <c r="D18" s="63"/>
      <c r="E18" s="64"/>
      <c r="F18" s="64"/>
      <c r="G18" s="1099"/>
      <c r="H18" s="59"/>
      <c r="I18" s="115"/>
      <c r="J18" s="714"/>
      <c r="K18" s="711"/>
      <c r="L18" s="720">
        <v>22000</v>
      </c>
      <c r="M18" s="61">
        <f t="shared" si="0"/>
        <v>0</v>
      </c>
      <c r="N18" s="61">
        <f t="shared" si="1"/>
        <v>0</v>
      </c>
      <c r="O18" s="61">
        <f t="shared" si="2"/>
        <v>0</v>
      </c>
      <c r="P18" s="1152">
        <f t="shared" si="3"/>
        <v>0</v>
      </c>
      <c r="Q18" s="61">
        <f t="shared" si="4"/>
        <v>0</v>
      </c>
      <c r="R18" s="65"/>
    </row>
    <row r="19" spans="2:18">
      <c r="B19" s="1098"/>
      <c r="C19" s="62"/>
      <c r="D19" s="63"/>
      <c r="E19" s="64"/>
      <c r="F19" s="64"/>
      <c r="G19" s="1099"/>
      <c r="H19" s="59"/>
      <c r="I19" s="115"/>
      <c r="J19" s="714"/>
      <c r="K19" s="711"/>
      <c r="L19" s="720">
        <v>22000</v>
      </c>
      <c r="M19" s="61">
        <f t="shared" si="0"/>
        <v>0</v>
      </c>
      <c r="N19" s="61">
        <f t="shared" si="1"/>
        <v>0</v>
      </c>
      <c r="O19" s="61">
        <f t="shared" si="2"/>
        <v>0</v>
      </c>
      <c r="P19" s="1152">
        <f t="shared" si="3"/>
        <v>0</v>
      </c>
      <c r="Q19" s="61">
        <f t="shared" si="4"/>
        <v>0</v>
      </c>
      <c r="R19" s="65"/>
    </row>
    <row r="20" spans="2:18">
      <c r="B20" s="58"/>
      <c r="C20" s="62"/>
      <c r="D20" s="63"/>
      <c r="E20" s="64"/>
      <c r="F20" s="64"/>
      <c r="G20" s="1099"/>
      <c r="H20" s="59"/>
      <c r="I20" s="115"/>
      <c r="J20" s="714"/>
      <c r="K20" s="711"/>
      <c r="L20" s="720">
        <v>22000</v>
      </c>
      <c r="M20" s="61">
        <f t="shared" si="0"/>
        <v>0</v>
      </c>
      <c r="N20" s="61">
        <f t="shared" si="1"/>
        <v>0</v>
      </c>
      <c r="O20" s="61">
        <f t="shared" si="2"/>
        <v>0</v>
      </c>
      <c r="P20" s="1152">
        <f t="shared" si="3"/>
        <v>0</v>
      </c>
      <c r="Q20" s="61">
        <f t="shared" si="4"/>
        <v>0</v>
      </c>
      <c r="R20" s="65"/>
    </row>
    <row r="21" spans="2:18">
      <c r="B21" s="1098"/>
      <c r="C21" s="62"/>
      <c r="D21" s="63"/>
      <c r="E21" s="64"/>
      <c r="F21" s="64"/>
      <c r="G21" s="1099"/>
      <c r="H21" s="59"/>
      <c r="I21" s="115"/>
      <c r="J21" s="714"/>
      <c r="K21" s="711"/>
      <c r="L21" s="720">
        <v>22000</v>
      </c>
      <c r="M21" s="61">
        <f t="shared" si="0"/>
        <v>0</v>
      </c>
      <c r="N21" s="61">
        <f t="shared" si="1"/>
        <v>0</v>
      </c>
      <c r="O21" s="61">
        <f t="shared" si="2"/>
        <v>0</v>
      </c>
      <c r="P21" s="1152">
        <f t="shared" si="3"/>
        <v>0</v>
      </c>
      <c r="Q21" s="61">
        <f t="shared" si="4"/>
        <v>0</v>
      </c>
      <c r="R21" s="65"/>
    </row>
    <row r="22" spans="2:18">
      <c r="B22" s="1098"/>
      <c r="C22" s="62"/>
      <c r="D22" s="63"/>
      <c r="E22" s="64"/>
      <c r="F22" s="64"/>
      <c r="G22" s="1099"/>
      <c r="H22" s="59"/>
      <c r="I22" s="115"/>
      <c r="J22" s="714"/>
      <c r="K22" s="711"/>
      <c r="L22" s="720">
        <v>22000</v>
      </c>
      <c r="M22" s="61">
        <f t="shared" si="0"/>
        <v>0</v>
      </c>
      <c r="N22" s="61">
        <f t="shared" si="1"/>
        <v>0</v>
      </c>
      <c r="O22" s="61">
        <f t="shared" si="2"/>
        <v>0</v>
      </c>
      <c r="P22" s="1152">
        <f t="shared" si="3"/>
        <v>0</v>
      </c>
      <c r="Q22" s="61">
        <f t="shared" si="4"/>
        <v>0</v>
      </c>
      <c r="R22" s="65"/>
    </row>
    <row r="23" spans="2:18">
      <c r="B23" s="58"/>
      <c r="C23" s="62"/>
      <c r="D23" s="63"/>
      <c r="E23" s="64"/>
      <c r="F23" s="64"/>
      <c r="G23" s="1099"/>
      <c r="H23" s="59"/>
      <c r="I23" s="115"/>
      <c r="J23" s="714"/>
      <c r="K23" s="711"/>
      <c r="L23" s="720">
        <v>22000</v>
      </c>
      <c r="M23" s="61">
        <f t="shared" si="0"/>
        <v>0</v>
      </c>
      <c r="N23" s="61">
        <f t="shared" si="1"/>
        <v>0</v>
      </c>
      <c r="O23" s="61">
        <f t="shared" si="2"/>
        <v>0</v>
      </c>
      <c r="P23" s="1152">
        <f t="shared" si="3"/>
        <v>0</v>
      </c>
      <c r="Q23" s="61">
        <f t="shared" si="4"/>
        <v>0</v>
      </c>
      <c r="R23" s="65"/>
    </row>
    <row r="24" spans="2:18">
      <c r="B24" s="1098"/>
      <c r="C24" s="62"/>
      <c r="D24" s="63"/>
      <c r="E24" s="64"/>
      <c r="F24" s="64"/>
      <c r="G24" s="1099"/>
      <c r="H24" s="59"/>
      <c r="I24" s="115"/>
      <c r="J24" s="714"/>
      <c r="K24" s="711"/>
      <c r="L24" s="720">
        <v>22000</v>
      </c>
      <c r="M24" s="61">
        <f t="shared" si="0"/>
        <v>0</v>
      </c>
      <c r="N24" s="61">
        <f t="shared" si="1"/>
        <v>0</v>
      </c>
      <c r="O24" s="61">
        <f t="shared" si="2"/>
        <v>0</v>
      </c>
      <c r="P24" s="1152">
        <f t="shared" si="3"/>
        <v>0</v>
      </c>
      <c r="Q24" s="61">
        <f t="shared" si="4"/>
        <v>0</v>
      </c>
      <c r="R24" s="65"/>
    </row>
    <row r="25" spans="2:18">
      <c r="B25" s="1098"/>
      <c r="C25" s="111"/>
      <c r="D25" s="119"/>
      <c r="E25" s="64"/>
      <c r="F25" s="64"/>
      <c r="G25" s="64"/>
      <c r="H25" s="60"/>
      <c r="I25" s="120"/>
      <c r="J25" s="715"/>
      <c r="K25" s="711"/>
      <c r="L25" s="732">
        <v>22000</v>
      </c>
      <c r="M25" s="61">
        <f t="shared" si="0"/>
        <v>0</v>
      </c>
      <c r="N25" s="61">
        <f t="shared" si="1"/>
        <v>0</v>
      </c>
      <c r="O25" s="61">
        <f t="shared" si="2"/>
        <v>0</v>
      </c>
      <c r="P25" s="1152">
        <f t="shared" si="3"/>
        <v>0</v>
      </c>
      <c r="Q25" s="61">
        <f t="shared" si="4"/>
        <v>0</v>
      </c>
      <c r="R25" s="123"/>
    </row>
    <row r="26" spans="2:18">
      <c r="B26" s="58"/>
      <c r="C26" s="111"/>
      <c r="D26" s="119"/>
      <c r="E26" s="64"/>
      <c r="F26" s="64"/>
      <c r="G26" s="64"/>
      <c r="H26" s="60"/>
      <c r="I26" s="120"/>
      <c r="J26" s="715"/>
      <c r="K26" s="711"/>
      <c r="L26" s="732">
        <v>22000</v>
      </c>
      <c r="M26" s="61">
        <f t="shared" si="0"/>
        <v>0</v>
      </c>
      <c r="N26" s="61">
        <f t="shared" si="1"/>
        <v>0</v>
      </c>
      <c r="O26" s="61">
        <f t="shared" si="2"/>
        <v>0</v>
      </c>
      <c r="P26" s="1152">
        <f t="shared" si="3"/>
        <v>0</v>
      </c>
      <c r="Q26" s="61">
        <f t="shared" si="4"/>
        <v>0</v>
      </c>
      <c r="R26" s="123"/>
    </row>
    <row r="27" spans="2:18" ht="17.25" thickBot="1">
      <c r="B27" s="157"/>
      <c r="C27" s="158"/>
      <c r="D27" s="159"/>
      <c r="E27" s="160"/>
      <c r="F27" s="160"/>
      <c r="G27" s="161"/>
      <c r="H27" s="696"/>
      <c r="I27" s="697"/>
      <c r="J27" s="716"/>
      <c r="K27" s="712"/>
      <c r="L27" s="733">
        <v>22000</v>
      </c>
      <c r="M27" s="699">
        <f t="shared" si="0"/>
        <v>0</v>
      </c>
      <c r="N27" s="699">
        <f t="shared" si="1"/>
        <v>0</v>
      </c>
      <c r="O27" s="699">
        <f t="shared" si="2"/>
        <v>0</v>
      </c>
      <c r="P27" s="1153">
        <f t="shared" si="3"/>
        <v>0</v>
      </c>
      <c r="Q27" s="699">
        <f t="shared" si="4"/>
        <v>0</v>
      </c>
      <c r="R27" s="163"/>
    </row>
    <row r="28" spans="2:18">
      <c r="B28" s="693" t="s">
        <v>285</v>
      </c>
      <c r="C28" s="124"/>
      <c r="D28" s="124" t="s">
        <v>297</v>
      </c>
      <c r="E28" s="124"/>
      <c r="F28" s="124"/>
      <c r="G28" s="47"/>
    </row>
    <row r="29" spans="2:18">
      <c r="B29" s="693" t="s">
        <v>585</v>
      </c>
      <c r="C29" s="124"/>
      <c r="D29" s="124"/>
      <c r="E29" s="124"/>
      <c r="F29" s="124"/>
      <c r="G29" s="674"/>
    </row>
    <row r="30" spans="2:18">
      <c r="B30" s="73" t="s">
        <v>303</v>
      </c>
      <c r="C30" s="74"/>
    </row>
    <row r="31" spans="2:18">
      <c r="B31" s="73"/>
      <c r="C31" s="74"/>
    </row>
  </sheetData>
  <mergeCells count="9">
    <mergeCell ref="C7:G7"/>
    <mergeCell ref="B1:R3"/>
    <mergeCell ref="M4:R4"/>
    <mergeCell ref="B5:B6"/>
    <mergeCell ref="C5:G5"/>
    <mergeCell ref="H5:H6"/>
    <mergeCell ref="I5:I6"/>
    <mergeCell ref="R5:R6"/>
    <mergeCell ref="J5:Q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C24" sqref="C24"/>
    </sheetView>
  </sheetViews>
  <sheetFormatPr defaultRowHeight="16.5"/>
  <cols>
    <col min="1" max="1" width="1.75" style="45" customWidth="1"/>
    <col min="2" max="2" width="5.75" style="45" bestFit="1" customWidth="1"/>
    <col min="3" max="3" width="7.75" style="46" bestFit="1" customWidth="1"/>
    <col min="4" max="4" width="34.125" style="47" bestFit="1" customWidth="1"/>
    <col min="5" max="5" width="8.25" style="46" customWidth="1"/>
    <col min="6" max="6" width="8.25" style="1113" customWidth="1"/>
    <col min="7" max="7" width="14.375" style="46" bestFit="1" customWidth="1"/>
    <col min="8" max="8" width="9" style="45"/>
    <col min="9" max="9" width="9.625" style="45" bestFit="1" customWidth="1"/>
    <col min="10" max="10" width="13.25" style="45" customWidth="1"/>
    <col min="11" max="11" width="6.75" style="45" customWidth="1"/>
    <col min="12" max="12" width="10.625" style="45" bestFit="1" customWidth="1"/>
    <col min="13" max="13" width="15.875" style="45" bestFit="1" customWidth="1"/>
    <col min="14" max="15" width="15.875" style="45" hidden="1" customWidth="1"/>
    <col min="16" max="16" width="15.875" style="45" customWidth="1"/>
    <col min="17" max="17" width="15.875" style="45" bestFit="1" customWidth="1"/>
    <col min="18" max="258" width="9" style="45"/>
    <col min="259" max="259" width="1.75" style="45" customWidth="1"/>
    <col min="260" max="260" width="5.75" style="45" bestFit="1" customWidth="1"/>
    <col min="261" max="261" width="7.75" style="45" bestFit="1" customWidth="1"/>
    <col min="262" max="262" width="34.125" style="45" bestFit="1" customWidth="1"/>
    <col min="263" max="263" width="16.625" style="45" customWidth="1"/>
    <col min="264" max="264" width="9" style="45"/>
    <col min="265" max="265" width="14.375" style="45" bestFit="1" customWidth="1"/>
    <col min="266" max="270" width="9" style="45"/>
    <col min="271" max="273" width="15.875" style="45" bestFit="1" customWidth="1"/>
    <col min="274" max="514" width="9" style="45"/>
    <col min="515" max="515" width="1.75" style="45" customWidth="1"/>
    <col min="516" max="516" width="5.75" style="45" bestFit="1" customWidth="1"/>
    <col min="517" max="517" width="7.75" style="45" bestFit="1" customWidth="1"/>
    <col min="518" max="518" width="34.125" style="45" bestFit="1" customWidth="1"/>
    <col min="519" max="519" width="16.625" style="45" customWidth="1"/>
    <col min="520" max="520" width="9" style="45"/>
    <col min="521" max="521" width="14.375" style="45" bestFit="1" customWidth="1"/>
    <col min="522" max="526" width="9" style="45"/>
    <col min="527" max="529" width="15.875" style="45" bestFit="1" customWidth="1"/>
    <col min="530" max="770" width="9" style="45"/>
    <col min="771" max="771" width="1.75" style="45" customWidth="1"/>
    <col min="772" max="772" width="5.75" style="45" bestFit="1" customWidth="1"/>
    <col min="773" max="773" width="7.75" style="45" bestFit="1" customWidth="1"/>
    <col min="774" max="774" width="34.125" style="45" bestFit="1" customWidth="1"/>
    <col min="775" max="775" width="16.625" style="45" customWidth="1"/>
    <col min="776" max="776" width="9" style="45"/>
    <col min="777" max="777" width="14.375" style="45" bestFit="1" customWidth="1"/>
    <col min="778" max="782" width="9" style="45"/>
    <col min="783" max="785" width="15.875" style="45" bestFit="1" customWidth="1"/>
    <col min="786" max="1026" width="9" style="45"/>
    <col min="1027" max="1027" width="1.75" style="45" customWidth="1"/>
    <col min="1028" max="1028" width="5.75" style="45" bestFit="1" customWidth="1"/>
    <col min="1029" max="1029" width="7.75" style="45" bestFit="1" customWidth="1"/>
    <col min="1030" max="1030" width="34.125" style="45" bestFit="1" customWidth="1"/>
    <col min="1031" max="1031" width="16.625" style="45" customWidth="1"/>
    <col min="1032" max="1032" width="9" style="45"/>
    <col min="1033" max="1033" width="14.375" style="45" bestFit="1" customWidth="1"/>
    <col min="1034" max="1038" width="9" style="45"/>
    <col min="1039" max="1041" width="15.875" style="45" bestFit="1" customWidth="1"/>
    <col min="1042" max="1282" width="9" style="45"/>
    <col min="1283" max="1283" width="1.75" style="45" customWidth="1"/>
    <col min="1284" max="1284" width="5.75" style="45" bestFit="1" customWidth="1"/>
    <col min="1285" max="1285" width="7.75" style="45" bestFit="1" customWidth="1"/>
    <col min="1286" max="1286" width="34.125" style="45" bestFit="1" customWidth="1"/>
    <col min="1287" max="1287" width="16.625" style="45" customWidth="1"/>
    <col min="1288" max="1288" width="9" style="45"/>
    <col min="1289" max="1289" width="14.375" style="45" bestFit="1" customWidth="1"/>
    <col min="1290" max="1294" width="9" style="45"/>
    <col min="1295" max="1297" width="15.875" style="45" bestFit="1" customWidth="1"/>
    <col min="1298" max="1538" width="9" style="45"/>
    <col min="1539" max="1539" width="1.75" style="45" customWidth="1"/>
    <col min="1540" max="1540" width="5.75" style="45" bestFit="1" customWidth="1"/>
    <col min="1541" max="1541" width="7.75" style="45" bestFit="1" customWidth="1"/>
    <col min="1542" max="1542" width="34.125" style="45" bestFit="1" customWidth="1"/>
    <col min="1543" max="1543" width="16.625" style="45" customWidth="1"/>
    <col min="1544" max="1544" width="9" style="45"/>
    <col min="1545" max="1545" width="14.375" style="45" bestFit="1" customWidth="1"/>
    <col min="1546" max="1550" width="9" style="45"/>
    <col min="1551" max="1553" width="15.875" style="45" bestFit="1" customWidth="1"/>
    <col min="1554" max="1794" width="9" style="45"/>
    <col min="1795" max="1795" width="1.75" style="45" customWidth="1"/>
    <col min="1796" max="1796" width="5.75" style="45" bestFit="1" customWidth="1"/>
    <col min="1797" max="1797" width="7.75" style="45" bestFit="1" customWidth="1"/>
    <col min="1798" max="1798" width="34.125" style="45" bestFit="1" customWidth="1"/>
    <col min="1799" max="1799" width="16.625" style="45" customWidth="1"/>
    <col min="1800" max="1800" width="9" style="45"/>
    <col min="1801" max="1801" width="14.375" style="45" bestFit="1" customWidth="1"/>
    <col min="1802" max="1806" width="9" style="45"/>
    <col min="1807" max="1809" width="15.875" style="45" bestFit="1" customWidth="1"/>
    <col min="1810" max="2050" width="9" style="45"/>
    <col min="2051" max="2051" width="1.75" style="45" customWidth="1"/>
    <col min="2052" max="2052" width="5.75" style="45" bestFit="1" customWidth="1"/>
    <col min="2053" max="2053" width="7.75" style="45" bestFit="1" customWidth="1"/>
    <col min="2054" max="2054" width="34.125" style="45" bestFit="1" customWidth="1"/>
    <col min="2055" max="2055" width="16.625" style="45" customWidth="1"/>
    <col min="2056" max="2056" width="9" style="45"/>
    <col min="2057" max="2057" width="14.375" style="45" bestFit="1" customWidth="1"/>
    <col min="2058" max="2062" width="9" style="45"/>
    <col min="2063" max="2065" width="15.875" style="45" bestFit="1" customWidth="1"/>
    <col min="2066" max="2306" width="9" style="45"/>
    <col min="2307" max="2307" width="1.75" style="45" customWidth="1"/>
    <col min="2308" max="2308" width="5.75" style="45" bestFit="1" customWidth="1"/>
    <col min="2309" max="2309" width="7.75" style="45" bestFit="1" customWidth="1"/>
    <col min="2310" max="2310" width="34.125" style="45" bestFit="1" customWidth="1"/>
    <col min="2311" max="2311" width="16.625" style="45" customWidth="1"/>
    <col min="2312" max="2312" width="9" style="45"/>
    <col min="2313" max="2313" width="14.375" style="45" bestFit="1" customWidth="1"/>
    <col min="2314" max="2318" width="9" style="45"/>
    <col min="2319" max="2321" width="15.875" style="45" bestFit="1" customWidth="1"/>
    <col min="2322" max="2562" width="9" style="45"/>
    <col min="2563" max="2563" width="1.75" style="45" customWidth="1"/>
    <col min="2564" max="2564" width="5.75" style="45" bestFit="1" customWidth="1"/>
    <col min="2565" max="2565" width="7.75" style="45" bestFit="1" customWidth="1"/>
    <col min="2566" max="2566" width="34.125" style="45" bestFit="1" customWidth="1"/>
    <col min="2567" max="2567" width="16.625" style="45" customWidth="1"/>
    <col min="2568" max="2568" width="9" style="45"/>
    <col min="2569" max="2569" width="14.375" style="45" bestFit="1" customWidth="1"/>
    <col min="2570" max="2574" width="9" style="45"/>
    <col min="2575" max="2577" width="15.875" style="45" bestFit="1" customWidth="1"/>
    <col min="2578" max="2818" width="9" style="45"/>
    <col min="2819" max="2819" width="1.75" style="45" customWidth="1"/>
    <col min="2820" max="2820" width="5.75" style="45" bestFit="1" customWidth="1"/>
    <col min="2821" max="2821" width="7.75" style="45" bestFit="1" customWidth="1"/>
    <col min="2822" max="2822" width="34.125" style="45" bestFit="1" customWidth="1"/>
    <col min="2823" max="2823" width="16.625" style="45" customWidth="1"/>
    <col min="2824" max="2824" width="9" style="45"/>
    <col min="2825" max="2825" width="14.375" style="45" bestFit="1" customWidth="1"/>
    <col min="2826" max="2830" width="9" style="45"/>
    <col min="2831" max="2833" width="15.875" style="45" bestFit="1" customWidth="1"/>
    <col min="2834" max="3074" width="9" style="45"/>
    <col min="3075" max="3075" width="1.75" style="45" customWidth="1"/>
    <col min="3076" max="3076" width="5.75" style="45" bestFit="1" customWidth="1"/>
    <col min="3077" max="3077" width="7.75" style="45" bestFit="1" customWidth="1"/>
    <col min="3078" max="3078" width="34.125" style="45" bestFit="1" customWidth="1"/>
    <col min="3079" max="3079" width="16.625" style="45" customWidth="1"/>
    <col min="3080" max="3080" width="9" style="45"/>
    <col min="3081" max="3081" width="14.375" style="45" bestFit="1" customWidth="1"/>
    <col min="3082" max="3086" width="9" style="45"/>
    <col min="3087" max="3089" width="15.875" style="45" bestFit="1" customWidth="1"/>
    <col min="3090" max="3330" width="9" style="45"/>
    <col min="3331" max="3331" width="1.75" style="45" customWidth="1"/>
    <col min="3332" max="3332" width="5.75" style="45" bestFit="1" customWidth="1"/>
    <col min="3333" max="3333" width="7.75" style="45" bestFit="1" customWidth="1"/>
    <col min="3334" max="3334" width="34.125" style="45" bestFit="1" customWidth="1"/>
    <col min="3335" max="3335" width="16.625" style="45" customWidth="1"/>
    <col min="3336" max="3336" width="9" style="45"/>
    <col min="3337" max="3337" width="14.375" style="45" bestFit="1" customWidth="1"/>
    <col min="3338" max="3342" width="9" style="45"/>
    <col min="3343" max="3345" width="15.875" style="45" bestFit="1" customWidth="1"/>
    <col min="3346" max="3586" width="9" style="45"/>
    <col min="3587" max="3587" width="1.75" style="45" customWidth="1"/>
    <col min="3588" max="3588" width="5.75" style="45" bestFit="1" customWidth="1"/>
    <col min="3589" max="3589" width="7.75" style="45" bestFit="1" customWidth="1"/>
    <col min="3590" max="3590" width="34.125" style="45" bestFit="1" customWidth="1"/>
    <col min="3591" max="3591" width="16.625" style="45" customWidth="1"/>
    <col min="3592" max="3592" width="9" style="45"/>
    <col min="3593" max="3593" width="14.375" style="45" bestFit="1" customWidth="1"/>
    <col min="3594" max="3598" width="9" style="45"/>
    <col min="3599" max="3601" width="15.875" style="45" bestFit="1" customWidth="1"/>
    <col min="3602" max="3842" width="9" style="45"/>
    <col min="3843" max="3843" width="1.75" style="45" customWidth="1"/>
    <col min="3844" max="3844" width="5.75" style="45" bestFit="1" customWidth="1"/>
    <col min="3845" max="3845" width="7.75" style="45" bestFit="1" customWidth="1"/>
    <col min="3846" max="3846" width="34.125" style="45" bestFit="1" customWidth="1"/>
    <col min="3847" max="3847" width="16.625" style="45" customWidth="1"/>
    <col min="3848" max="3848" width="9" style="45"/>
    <col min="3849" max="3849" width="14.375" style="45" bestFit="1" customWidth="1"/>
    <col min="3850" max="3854" width="9" style="45"/>
    <col min="3855" max="3857" width="15.875" style="45" bestFit="1" customWidth="1"/>
    <col min="3858" max="4098" width="9" style="45"/>
    <col min="4099" max="4099" width="1.75" style="45" customWidth="1"/>
    <col min="4100" max="4100" width="5.75" style="45" bestFit="1" customWidth="1"/>
    <col min="4101" max="4101" width="7.75" style="45" bestFit="1" customWidth="1"/>
    <col min="4102" max="4102" width="34.125" style="45" bestFit="1" customWidth="1"/>
    <col min="4103" max="4103" width="16.625" style="45" customWidth="1"/>
    <col min="4104" max="4104" width="9" style="45"/>
    <col min="4105" max="4105" width="14.375" style="45" bestFit="1" customWidth="1"/>
    <col min="4106" max="4110" width="9" style="45"/>
    <col min="4111" max="4113" width="15.875" style="45" bestFit="1" customWidth="1"/>
    <col min="4114" max="4354" width="9" style="45"/>
    <col min="4355" max="4355" width="1.75" style="45" customWidth="1"/>
    <col min="4356" max="4356" width="5.75" style="45" bestFit="1" customWidth="1"/>
    <col min="4357" max="4357" width="7.75" style="45" bestFit="1" customWidth="1"/>
    <col min="4358" max="4358" width="34.125" style="45" bestFit="1" customWidth="1"/>
    <col min="4359" max="4359" width="16.625" style="45" customWidth="1"/>
    <col min="4360" max="4360" width="9" style="45"/>
    <col min="4361" max="4361" width="14.375" style="45" bestFit="1" customWidth="1"/>
    <col min="4362" max="4366" width="9" style="45"/>
    <col min="4367" max="4369" width="15.875" style="45" bestFit="1" customWidth="1"/>
    <col min="4370" max="4610" width="9" style="45"/>
    <col min="4611" max="4611" width="1.75" style="45" customWidth="1"/>
    <col min="4612" max="4612" width="5.75" style="45" bestFit="1" customWidth="1"/>
    <col min="4613" max="4613" width="7.75" style="45" bestFit="1" customWidth="1"/>
    <col min="4614" max="4614" width="34.125" style="45" bestFit="1" customWidth="1"/>
    <col min="4615" max="4615" width="16.625" style="45" customWidth="1"/>
    <col min="4616" max="4616" width="9" style="45"/>
    <col min="4617" max="4617" width="14.375" style="45" bestFit="1" customWidth="1"/>
    <col min="4618" max="4622" width="9" style="45"/>
    <col min="4623" max="4625" width="15.875" style="45" bestFit="1" customWidth="1"/>
    <col min="4626" max="4866" width="9" style="45"/>
    <col min="4867" max="4867" width="1.75" style="45" customWidth="1"/>
    <col min="4868" max="4868" width="5.75" style="45" bestFit="1" customWidth="1"/>
    <col min="4869" max="4869" width="7.75" style="45" bestFit="1" customWidth="1"/>
    <col min="4870" max="4870" width="34.125" style="45" bestFit="1" customWidth="1"/>
    <col min="4871" max="4871" width="16.625" style="45" customWidth="1"/>
    <col min="4872" max="4872" width="9" style="45"/>
    <col min="4873" max="4873" width="14.375" style="45" bestFit="1" customWidth="1"/>
    <col min="4874" max="4878" width="9" style="45"/>
    <col min="4879" max="4881" width="15.875" style="45" bestFit="1" customWidth="1"/>
    <col min="4882" max="5122" width="9" style="45"/>
    <col min="5123" max="5123" width="1.75" style="45" customWidth="1"/>
    <col min="5124" max="5124" width="5.75" style="45" bestFit="1" customWidth="1"/>
    <col min="5125" max="5125" width="7.75" style="45" bestFit="1" customWidth="1"/>
    <col min="5126" max="5126" width="34.125" style="45" bestFit="1" customWidth="1"/>
    <col min="5127" max="5127" width="16.625" style="45" customWidth="1"/>
    <col min="5128" max="5128" width="9" style="45"/>
    <col min="5129" max="5129" width="14.375" style="45" bestFit="1" customWidth="1"/>
    <col min="5130" max="5134" width="9" style="45"/>
    <col min="5135" max="5137" width="15.875" style="45" bestFit="1" customWidth="1"/>
    <col min="5138" max="5378" width="9" style="45"/>
    <col min="5379" max="5379" width="1.75" style="45" customWidth="1"/>
    <col min="5380" max="5380" width="5.75" style="45" bestFit="1" customWidth="1"/>
    <col min="5381" max="5381" width="7.75" style="45" bestFit="1" customWidth="1"/>
    <col min="5382" max="5382" width="34.125" style="45" bestFit="1" customWidth="1"/>
    <col min="5383" max="5383" width="16.625" style="45" customWidth="1"/>
    <col min="5384" max="5384" width="9" style="45"/>
    <col min="5385" max="5385" width="14.375" style="45" bestFit="1" customWidth="1"/>
    <col min="5386" max="5390" width="9" style="45"/>
    <col min="5391" max="5393" width="15.875" style="45" bestFit="1" customWidth="1"/>
    <col min="5394" max="5634" width="9" style="45"/>
    <col min="5635" max="5635" width="1.75" style="45" customWidth="1"/>
    <col min="5636" max="5636" width="5.75" style="45" bestFit="1" customWidth="1"/>
    <col min="5637" max="5637" width="7.75" style="45" bestFit="1" customWidth="1"/>
    <col min="5638" max="5638" width="34.125" style="45" bestFit="1" customWidth="1"/>
    <col min="5639" max="5639" width="16.625" style="45" customWidth="1"/>
    <col min="5640" max="5640" width="9" style="45"/>
    <col min="5641" max="5641" width="14.375" style="45" bestFit="1" customWidth="1"/>
    <col min="5642" max="5646" width="9" style="45"/>
    <col min="5647" max="5649" width="15.875" style="45" bestFit="1" customWidth="1"/>
    <col min="5650" max="5890" width="9" style="45"/>
    <col min="5891" max="5891" width="1.75" style="45" customWidth="1"/>
    <col min="5892" max="5892" width="5.75" style="45" bestFit="1" customWidth="1"/>
    <col min="5893" max="5893" width="7.75" style="45" bestFit="1" customWidth="1"/>
    <col min="5894" max="5894" width="34.125" style="45" bestFit="1" customWidth="1"/>
    <col min="5895" max="5895" width="16.625" style="45" customWidth="1"/>
    <col min="5896" max="5896" width="9" style="45"/>
    <col min="5897" max="5897" width="14.375" style="45" bestFit="1" customWidth="1"/>
    <col min="5898" max="5902" width="9" style="45"/>
    <col min="5903" max="5905" width="15.875" style="45" bestFit="1" customWidth="1"/>
    <col min="5906" max="6146" width="9" style="45"/>
    <col min="6147" max="6147" width="1.75" style="45" customWidth="1"/>
    <col min="6148" max="6148" width="5.75" style="45" bestFit="1" customWidth="1"/>
    <col min="6149" max="6149" width="7.75" style="45" bestFit="1" customWidth="1"/>
    <col min="6150" max="6150" width="34.125" style="45" bestFit="1" customWidth="1"/>
    <col min="6151" max="6151" width="16.625" style="45" customWidth="1"/>
    <col min="6152" max="6152" width="9" style="45"/>
    <col min="6153" max="6153" width="14.375" style="45" bestFit="1" customWidth="1"/>
    <col min="6154" max="6158" width="9" style="45"/>
    <col min="6159" max="6161" width="15.875" style="45" bestFit="1" customWidth="1"/>
    <col min="6162" max="6402" width="9" style="45"/>
    <col min="6403" max="6403" width="1.75" style="45" customWidth="1"/>
    <col min="6404" max="6404" width="5.75" style="45" bestFit="1" customWidth="1"/>
    <col min="6405" max="6405" width="7.75" style="45" bestFit="1" customWidth="1"/>
    <col min="6406" max="6406" width="34.125" style="45" bestFit="1" customWidth="1"/>
    <col min="6407" max="6407" width="16.625" style="45" customWidth="1"/>
    <col min="6408" max="6408" width="9" style="45"/>
    <col min="6409" max="6409" width="14.375" style="45" bestFit="1" customWidth="1"/>
    <col min="6410" max="6414" width="9" style="45"/>
    <col min="6415" max="6417" width="15.875" style="45" bestFit="1" customWidth="1"/>
    <col min="6418" max="6658" width="9" style="45"/>
    <col min="6659" max="6659" width="1.75" style="45" customWidth="1"/>
    <col min="6660" max="6660" width="5.75" style="45" bestFit="1" customWidth="1"/>
    <col min="6661" max="6661" width="7.75" style="45" bestFit="1" customWidth="1"/>
    <col min="6662" max="6662" width="34.125" style="45" bestFit="1" customWidth="1"/>
    <col min="6663" max="6663" width="16.625" style="45" customWidth="1"/>
    <col min="6664" max="6664" width="9" style="45"/>
    <col min="6665" max="6665" width="14.375" style="45" bestFit="1" customWidth="1"/>
    <col min="6666" max="6670" width="9" style="45"/>
    <col min="6671" max="6673" width="15.875" style="45" bestFit="1" customWidth="1"/>
    <col min="6674" max="6914" width="9" style="45"/>
    <col min="6915" max="6915" width="1.75" style="45" customWidth="1"/>
    <col min="6916" max="6916" width="5.75" style="45" bestFit="1" customWidth="1"/>
    <col min="6917" max="6917" width="7.75" style="45" bestFit="1" customWidth="1"/>
    <col min="6918" max="6918" width="34.125" style="45" bestFit="1" customWidth="1"/>
    <col min="6919" max="6919" width="16.625" style="45" customWidth="1"/>
    <col min="6920" max="6920" width="9" style="45"/>
    <col min="6921" max="6921" width="14.375" style="45" bestFit="1" customWidth="1"/>
    <col min="6922" max="6926" width="9" style="45"/>
    <col min="6927" max="6929" width="15.875" style="45" bestFit="1" customWidth="1"/>
    <col min="6930" max="7170" width="9" style="45"/>
    <col min="7171" max="7171" width="1.75" style="45" customWidth="1"/>
    <col min="7172" max="7172" width="5.75" style="45" bestFit="1" customWidth="1"/>
    <col min="7173" max="7173" width="7.75" style="45" bestFit="1" customWidth="1"/>
    <col min="7174" max="7174" width="34.125" style="45" bestFit="1" customWidth="1"/>
    <col min="7175" max="7175" width="16.625" style="45" customWidth="1"/>
    <col min="7176" max="7176" width="9" style="45"/>
    <col min="7177" max="7177" width="14.375" style="45" bestFit="1" customWidth="1"/>
    <col min="7178" max="7182" width="9" style="45"/>
    <col min="7183" max="7185" width="15.875" style="45" bestFit="1" customWidth="1"/>
    <col min="7186" max="7426" width="9" style="45"/>
    <col min="7427" max="7427" width="1.75" style="45" customWidth="1"/>
    <col min="7428" max="7428" width="5.75" style="45" bestFit="1" customWidth="1"/>
    <col min="7429" max="7429" width="7.75" style="45" bestFit="1" customWidth="1"/>
    <col min="7430" max="7430" width="34.125" style="45" bestFit="1" customWidth="1"/>
    <col min="7431" max="7431" width="16.625" style="45" customWidth="1"/>
    <col min="7432" max="7432" width="9" style="45"/>
    <col min="7433" max="7433" width="14.375" style="45" bestFit="1" customWidth="1"/>
    <col min="7434" max="7438" width="9" style="45"/>
    <col min="7439" max="7441" width="15.875" style="45" bestFit="1" customWidth="1"/>
    <col min="7442" max="7682" width="9" style="45"/>
    <col min="7683" max="7683" width="1.75" style="45" customWidth="1"/>
    <col min="7684" max="7684" width="5.75" style="45" bestFit="1" customWidth="1"/>
    <col min="7685" max="7685" width="7.75" style="45" bestFit="1" customWidth="1"/>
    <col min="7686" max="7686" width="34.125" style="45" bestFit="1" customWidth="1"/>
    <col min="7687" max="7687" width="16.625" style="45" customWidth="1"/>
    <col min="7688" max="7688" width="9" style="45"/>
    <col min="7689" max="7689" width="14.375" style="45" bestFit="1" customWidth="1"/>
    <col min="7690" max="7694" width="9" style="45"/>
    <col min="7695" max="7697" width="15.875" style="45" bestFit="1" customWidth="1"/>
    <col min="7698" max="7938" width="9" style="45"/>
    <col min="7939" max="7939" width="1.75" style="45" customWidth="1"/>
    <col min="7940" max="7940" width="5.75" style="45" bestFit="1" customWidth="1"/>
    <col min="7941" max="7941" width="7.75" style="45" bestFit="1" customWidth="1"/>
    <col min="7942" max="7942" width="34.125" style="45" bestFit="1" customWidth="1"/>
    <col min="7943" max="7943" width="16.625" style="45" customWidth="1"/>
    <col min="7944" max="7944" width="9" style="45"/>
    <col min="7945" max="7945" width="14.375" style="45" bestFit="1" customWidth="1"/>
    <col min="7946" max="7950" width="9" style="45"/>
    <col min="7951" max="7953" width="15.875" style="45" bestFit="1" customWidth="1"/>
    <col min="7954" max="8194" width="9" style="45"/>
    <col min="8195" max="8195" width="1.75" style="45" customWidth="1"/>
    <col min="8196" max="8196" width="5.75" style="45" bestFit="1" customWidth="1"/>
    <col min="8197" max="8197" width="7.75" style="45" bestFit="1" customWidth="1"/>
    <col min="8198" max="8198" width="34.125" style="45" bestFit="1" customWidth="1"/>
    <col min="8199" max="8199" width="16.625" style="45" customWidth="1"/>
    <col min="8200" max="8200" width="9" style="45"/>
    <col min="8201" max="8201" width="14.375" style="45" bestFit="1" customWidth="1"/>
    <col min="8202" max="8206" width="9" style="45"/>
    <col min="8207" max="8209" width="15.875" style="45" bestFit="1" customWidth="1"/>
    <col min="8210" max="8450" width="9" style="45"/>
    <col min="8451" max="8451" width="1.75" style="45" customWidth="1"/>
    <col min="8452" max="8452" width="5.75" style="45" bestFit="1" customWidth="1"/>
    <col min="8453" max="8453" width="7.75" style="45" bestFit="1" customWidth="1"/>
    <col min="8454" max="8454" width="34.125" style="45" bestFit="1" customWidth="1"/>
    <col min="8455" max="8455" width="16.625" style="45" customWidth="1"/>
    <col min="8456" max="8456" width="9" style="45"/>
    <col min="8457" max="8457" width="14.375" style="45" bestFit="1" customWidth="1"/>
    <col min="8458" max="8462" width="9" style="45"/>
    <col min="8463" max="8465" width="15.875" style="45" bestFit="1" customWidth="1"/>
    <col min="8466" max="8706" width="9" style="45"/>
    <col min="8707" max="8707" width="1.75" style="45" customWidth="1"/>
    <col min="8708" max="8708" width="5.75" style="45" bestFit="1" customWidth="1"/>
    <col min="8709" max="8709" width="7.75" style="45" bestFit="1" customWidth="1"/>
    <col min="8710" max="8710" width="34.125" style="45" bestFit="1" customWidth="1"/>
    <col min="8711" max="8711" width="16.625" style="45" customWidth="1"/>
    <col min="8712" max="8712" width="9" style="45"/>
    <col min="8713" max="8713" width="14.375" style="45" bestFit="1" customWidth="1"/>
    <col min="8714" max="8718" width="9" style="45"/>
    <col min="8719" max="8721" width="15.875" style="45" bestFit="1" customWidth="1"/>
    <col min="8722" max="8962" width="9" style="45"/>
    <col min="8963" max="8963" width="1.75" style="45" customWidth="1"/>
    <col min="8964" max="8964" width="5.75" style="45" bestFit="1" customWidth="1"/>
    <col min="8965" max="8965" width="7.75" style="45" bestFit="1" customWidth="1"/>
    <col min="8966" max="8966" width="34.125" style="45" bestFit="1" customWidth="1"/>
    <col min="8967" max="8967" width="16.625" style="45" customWidth="1"/>
    <col min="8968" max="8968" width="9" style="45"/>
    <col min="8969" max="8969" width="14.375" style="45" bestFit="1" customWidth="1"/>
    <col min="8970" max="8974" width="9" style="45"/>
    <col min="8975" max="8977" width="15.875" style="45" bestFit="1" customWidth="1"/>
    <col min="8978" max="9218" width="9" style="45"/>
    <col min="9219" max="9219" width="1.75" style="45" customWidth="1"/>
    <col min="9220" max="9220" width="5.75" style="45" bestFit="1" customWidth="1"/>
    <col min="9221" max="9221" width="7.75" style="45" bestFit="1" customWidth="1"/>
    <col min="9222" max="9222" width="34.125" style="45" bestFit="1" customWidth="1"/>
    <col min="9223" max="9223" width="16.625" style="45" customWidth="1"/>
    <col min="9224" max="9224" width="9" style="45"/>
    <col min="9225" max="9225" width="14.375" style="45" bestFit="1" customWidth="1"/>
    <col min="9226" max="9230" width="9" style="45"/>
    <col min="9231" max="9233" width="15.875" style="45" bestFit="1" customWidth="1"/>
    <col min="9234" max="9474" width="9" style="45"/>
    <col min="9475" max="9475" width="1.75" style="45" customWidth="1"/>
    <col min="9476" max="9476" width="5.75" style="45" bestFit="1" customWidth="1"/>
    <col min="9477" max="9477" width="7.75" style="45" bestFit="1" customWidth="1"/>
    <col min="9478" max="9478" width="34.125" style="45" bestFit="1" customWidth="1"/>
    <col min="9479" max="9479" width="16.625" style="45" customWidth="1"/>
    <col min="9480" max="9480" width="9" style="45"/>
    <col min="9481" max="9481" width="14.375" style="45" bestFit="1" customWidth="1"/>
    <col min="9482" max="9486" width="9" style="45"/>
    <col min="9487" max="9489" width="15.875" style="45" bestFit="1" customWidth="1"/>
    <col min="9490" max="9730" width="9" style="45"/>
    <col min="9731" max="9731" width="1.75" style="45" customWidth="1"/>
    <col min="9732" max="9732" width="5.75" style="45" bestFit="1" customWidth="1"/>
    <col min="9733" max="9733" width="7.75" style="45" bestFit="1" customWidth="1"/>
    <col min="9734" max="9734" width="34.125" style="45" bestFit="1" customWidth="1"/>
    <col min="9735" max="9735" width="16.625" style="45" customWidth="1"/>
    <col min="9736" max="9736" width="9" style="45"/>
    <col min="9737" max="9737" width="14.375" style="45" bestFit="1" customWidth="1"/>
    <col min="9738" max="9742" width="9" style="45"/>
    <col min="9743" max="9745" width="15.875" style="45" bestFit="1" customWidth="1"/>
    <col min="9746" max="9986" width="9" style="45"/>
    <col min="9987" max="9987" width="1.75" style="45" customWidth="1"/>
    <col min="9988" max="9988" width="5.75" style="45" bestFit="1" customWidth="1"/>
    <col min="9989" max="9989" width="7.75" style="45" bestFit="1" customWidth="1"/>
    <col min="9990" max="9990" width="34.125" style="45" bestFit="1" customWidth="1"/>
    <col min="9991" max="9991" width="16.625" style="45" customWidth="1"/>
    <col min="9992" max="9992" width="9" style="45"/>
    <col min="9993" max="9993" width="14.375" style="45" bestFit="1" customWidth="1"/>
    <col min="9994" max="9998" width="9" style="45"/>
    <col min="9999" max="10001" width="15.875" style="45" bestFit="1" customWidth="1"/>
    <col min="10002" max="10242" width="9" style="45"/>
    <col min="10243" max="10243" width="1.75" style="45" customWidth="1"/>
    <col min="10244" max="10244" width="5.75" style="45" bestFit="1" customWidth="1"/>
    <col min="10245" max="10245" width="7.75" style="45" bestFit="1" customWidth="1"/>
    <col min="10246" max="10246" width="34.125" style="45" bestFit="1" customWidth="1"/>
    <col min="10247" max="10247" width="16.625" style="45" customWidth="1"/>
    <col min="10248" max="10248" width="9" style="45"/>
    <col min="10249" max="10249" width="14.375" style="45" bestFit="1" customWidth="1"/>
    <col min="10250" max="10254" width="9" style="45"/>
    <col min="10255" max="10257" width="15.875" style="45" bestFit="1" customWidth="1"/>
    <col min="10258" max="10498" width="9" style="45"/>
    <col min="10499" max="10499" width="1.75" style="45" customWidth="1"/>
    <col min="10500" max="10500" width="5.75" style="45" bestFit="1" customWidth="1"/>
    <col min="10501" max="10501" width="7.75" style="45" bestFit="1" customWidth="1"/>
    <col min="10502" max="10502" width="34.125" style="45" bestFit="1" customWidth="1"/>
    <col min="10503" max="10503" width="16.625" style="45" customWidth="1"/>
    <col min="10504" max="10504" width="9" style="45"/>
    <col min="10505" max="10505" width="14.375" style="45" bestFit="1" customWidth="1"/>
    <col min="10506" max="10510" width="9" style="45"/>
    <col min="10511" max="10513" width="15.875" style="45" bestFit="1" customWidth="1"/>
    <col min="10514" max="10754" width="9" style="45"/>
    <col min="10755" max="10755" width="1.75" style="45" customWidth="1"/>
    <col min="10756" max="10756" width="5.75" style="45" bestFit="1" customWidth="1"/>
    <col min="10757" max="10757" width="7.75" style="45" bestFit="1" customWidth="1"/>
    <col min="10758" max="10758" width="34.125" style="45" bestFit="1" customWidth="1"/>
    <col min="10759" max="10759" width="16.625" style="45" customWidth="1"/>
    <col min="10760" max="10760" width="9" style="45"/>
    <col min="10761" max="10761" width="14.375" style="45" bestFit="1" customWidth="1"/>
    <col min="10762" max="10766" width="9" style="45"/>
    <col min="10767" max="10769" width="15.875" style="45" bestFit="1" customWidth="1"/>
    <col min="10770" max="11010" width="9" style="45"/>
    <col min="11011" max="11011" width="1.75" style="45" customWidth="1"/>
    <col min="11012" max="11012" width="5.75" style="45" bestFit="1" customWidth="1"/>
    <col min="11013" max="11013" width="7.75" style="45" bestFit="1" customWidth="1"/>
    <col min="11014" max="11014" width="34.125" style="45" bestFit="1" customWidth="1"/>
    <col min="11015" max="11015" width="16.625" style="45" customWidth="1"/>
    <col min="11016" max="11016" width="9" style="45"/>
    <col min="11017" max="11017" width="14.375" style="45" bestFit="1" customWidth="1"/>
    <col min="11018" max="11022" width="9" style="45"/>
    <col min="11023" max="11025" width="15.875" style="45" bestFit="1" customWidth="1"/>
    <col min="11026" max="11266" width="9" style="45"/>
    <col min="11267" max="11267" width="1.75" style="45" customWidth="1"/>
    <col min="11268" max="11268" width="5.75" style="45" bestFit="1" customWidth="1"/>
    <col min="11269" max="11269" width="7.75" style="45" bestFit="1" customWidth="1"/>
    <col min="11270" max="11270" width="34.125" style="45" bestFit="1" customWidth="1"/>
    <col min="11271" max="11271" width="16.625" style="45" customWidth="1"/>
    <col min="11272" max="11272" width="9" style="45"/>
    <col min="11273" max="11273" width="14.375" style="45" bestFit="1" customWidth="1"/>
    <col min="11274" max="11278" width="9" style="45"/>
    <col min="11279" max="11281" width="15.875" style="45" bestFit="1" customWidth="1"/>
    <col min="11282" max="11522" width="9" style="45"/>
    <col min="11523" max="11523" width="1.75" style="45" customWidth="1"/>
    <col min="11524" max="11524" width="5.75" style="45" bestFit="1" customWidth="1"/>
    <col min="11525" max="11525" width="7.75" style="45" bestFit="1" customWidth="1"/>
    <col min="11526" max="11526" width="34.125" style="45" bestFit="1" customWidth="1"/>
    <col min="11527" max="11527" width="16.625" style="45" customWidth="1"/>
    <col min="11528" max="11528" width="9" style="45"/>
    <col min="11529" max="11529" width="14.375" style="45" bestFit="1" customWidth="1"/>
    <col min="11530" max="11534" width="9" style="45"/>
    <col min="11535" max="11537" width="15.875" style="45" bestFit="1" customWidth="1"/>
    <col min="11538" max="11778" width="9" style="45"/>
    <col min="11779" max="11779" width="1.75" style="45" customWidth="1"/>
    <col min="11780" max="11780" width="5.75" style="45" bestFit="1" customWidth="1"/>
    <col min="11781" max="11781" width="7.75" style="45" bestFit="1" customWidth="1"/>
    <col min="11782" max="11782" width="34.125" style="45" bestFit="1" customWidth="1"/>
    <col min="11783" max="11783" width="16.625" style="45" customWidth="1"/>
    <col min="11784" max="11784" width="9" style="45"/>
    <col min="11785" max="11785" width="14.375" style="45" bestFit="1" customWidth="1"/>
    <col min="11786" max="11790" width="9" style="45"/>
    <col min="11791" max="11793" width="15.875" style="45" bestFit="1" customWidth="1"/>
    <col min="11794" max="12034" width="9" style="45"/>
    <col min="12035" max="12035" width="1.75" style="45" customWidth="1"/>
    <col min="12036" max="12036" width="5.75" style="45" bestFit="1" customWidth="1"/>
    <col min="12037" max="12037" width="7.75" style="45" bestFit="1" customWidth="1"/>
    <col min="12038" max="12038" width="34.125" style="45" bestFit="1" customWidth="1"/>
    <col min="12039" max="12039" width="16.625" style="45" customWidth="1"/>
    <col min="12040" max="12040" width="9" style="45"/>
    <col min="12041" max="12041" width="14.375" style="45" bestFit="1" customWidth="1"/>
    <col min="12042" max="12046" width="9" style="45"/>
    <col min="12047" max="12049" width="15.875" style="45" bestFit="1" customWidth="1"/>
    <col min="12050" max="12290" width="9" style="45"/>
    <col min="12291" max="12291" width="1.75" style="45" customWidth="1"/>
    <col min="12292" max="12292" width="5.75" style="45" bestFit="1" customWidth="1"/>
    <col min="12293" max="12293" width="7.75" style="45" bestFit="1" customWidth="1"/>
    <col min="12294" max="12294" width="34.125" style="45" bestFit="1" customWidth="1"/>
    <col min="12295" max="12295" width="16.625" style="45" customWidth="1"/>
    <col min="12296" max="12296" width="9" style="45"/>
    <col min="12297" max="12297" width="14.375" style="45" bestFit="1" customWidth="1"/>
    <col min="12298" max="12302" width="9" style="45"/>
    <col min="12303" max="12305" width="15.875" style="45" bestFit="1" customWidth="1"/>
    <col min="12306" max="12546" width="9" style="45"/>
    <col min="12547" max="12547" width="1.75" style="45" customWidth="1"/>
    <col min="12548" max="12548" width="5.75" style="45" bestFit="1" customWidth="1"/>
    <col min="12549" max="12549" width="7.75" style="45" bestFit="1" customWidth="1"/>
    <col min="12550" max="12550" width="34.125" style="45" bestFit="1" customWidth="1"/>
    <col min="12551" max="12551" width="16.625" style="45" customWidth="1"/>
    <col min="12552" max="12552" width="9" style="45"/>
    <col min="12553" max="12553" width="14.375" style="45" bestFit="1" customWidth="1"/>
    <col min="12554" max="12558" width="9" style="45"/>
    <col min="12559" max="12561" width="15.875" style="45" bestFit="1" customWidth="1"/>
    <col min="12562" max="12802" width="9" style="45"/>
    <col min="12803" max="12803" width="1.75" style="45" customWidth="1"/>
    <col min="12804" max="12804" width="5.75" style="45" bestFit="1" customWidth="1"/>
    <col min="12805" max="12805" width="7.75" style="45" bestFit="1" customWidth="1"/>
    <col min="12806" max="12806" width="34.125" style="45" bestFit="1" customWidth="1"/>
    <col min="12807" max="12807" width="16.625" style="45" customWidth="1"/>
    <col min="12808" max="12808" width="9" style="45"/>
    <col min="12809" max="12809" width="14.375" style="45" bestFit="1" customWidth="1"/>
    <col min="12810" max="12814" width="9" style="45"/>
    <col min="12815" max="12817" width="15.875" style="45" bestFit="1" customWidth="1"/>
    <col min="12818" max="13058" width="9" style="45"/>
    <col min="13059" max="13059" width="1.75" style="45" customWidth="1"/>
    <col min="13060" max="13060" width="5.75" style="45" bestFit="1" customWidth="1"/>
    <col min="13061" max="13061" width="7.75" style="45" bestFit="1" customWidth="1"/>
    <col min="13062" max="13062" width="34.125" style="45" bestFit="1" customWidth="1"/>
    <col min="13063" max="13063" width="16.625" style="45" customWidth="1"/>
    <col min="13064" max="13064" width="9" style="45"/>
    <col min="13065" max="13065" width="14.375" style="45" bestFit="1" customWidth="1"/>
    <col min="13066" max="13070" width="9" style="45"/>
    <col min="13071" max="13073" width="15.875" style="45" bestFit="1" customWidth="1"/>
    <col min="13074" max="13314" width="9" style="45"/>
    <col min="13315" max="13315" width="1.75" style="45" customWidth="1"/>
    <col min="13316" max="13316" width="5.75" style="45" bestFit="1" customWidth="1"/>
    <col min="13317" max="13317" width="7.75" style="45" bestFit="1" customWidth="1"/>
    <col min="13318" max="13318" width="34.125" style="45" bestFit="1" customWidth="1"/>
    <col min="13319" max="13319" width="16.625" style="45" customWidth="1"/>
    <col min="13320" max="13320" width="9" style="45"/>
    <col min="13321" max="13321" width="14.375" style="45" bestFit="1" customWidth="1"/>
    <col min="13322" max="13326" width="9" style="45"/>
    <col min="13327" max="13329" width="15.875" style="45" bestFit="1" customWidth="1"/>
    <col min="13330" max="13570" width="9" style="45"/>
    <col min="13571" max="13571" width="1.75" style="45" customWidth="1"/>
    <col min="13572" max="13572" width="5.75" style="45" bestFit="1" customWidth="1"/>
    <col min="13573" max="13573" width="7.75" style="45" bestFit="1" customWidth="1"/>
    <col min="13574" max="13574" width="34.125" style="45" bestFit="1" customWidth="1"/>
    <col min="13575" max="13575" width="16.625" style="45" customWidth="1"/>
    <col min="13576" max="13576" width="9" style="45"/>
    <col min="13577" max="13577" width="14.375" style="45" bestFit="1" customWidth="1"/>
    <col min="13578" max="13582" width="9" style="45"/>
    <col min="13583" max="13585" width="15.875" style="45" bestFit="1" customWidth="1"/>
    <col min="13586" max="13826" width="9" style="45"/>
    <col min="13827" max="13827" width="1.75" style="45" customWidth="1"/>
    <col min="13828" max="13828" width="5.75" style="45" bestFit="1" customWidth="1"/>
    <col min="13829" max="13829" width="7.75" style="45" bestFit="1" customWidth="1"/>
    <col min="13830" max="13830" width="34.125" style="45" bestFit="1" customWidth="1"/>
    <col min="13831" max="13831" width="16.625" style="45" customWidth="1"/>
    <col min="13832" max="13832" width="9" style="45"/>
    <col min="13833" max="13833" width="14.375" style="45" bestFit="1" customWidth="1"/>
    <col min="13834" max="13838" width="9" style="45"/>
    <col min="13839" max="13841" width="15.875" style="45" bestFit="1" customWidth="1"/>
    <col min="13842" max="14082" width="9" style="45"/>
    <col min="14083" max="14083" width="1.75" style="45" customWidth="1"/>
    <col min="14084" max="14084" width="5.75" style="45" bestFit="1" customWidth="1"/>
    <col min="14085" max="14085" width="7.75" style="45" bestFit="1" customWidth="1"/>
    <col min="14086" max="14086" width="34.125" style="45" bestFit="1" customWidth="1"/>
    <col min="14087" max="14087" width="16.625" style="45" customWidth="1"/>
    <col min="14088" max="14088" width="9" style="45"/>
    <col min="14089" max="14089" width="14.375" style="45" bestFit="1" customWidth="1"/>
    <col min="14090" max="14094" width="9" style="45"/>
    <col min="14095" max="14097" width="15.875" style="45" bestFit="1" customWidth="1"/>
    <col min="14098" max="14338" width="9" style="45"/>
    <col min="14339" max="14339" width="1.75" style="45" customWidth="1"/>
    <col min="14340" max="14340" width="5.75" style="45" bestFit="1" customWidth="1"/>
    <col min="14341" max="14341" width="7.75" style="45" bestFit="1" customWidth="1"/>
    <col min="14342" max="14342" width="34.125" style="45" bestFit="1" customWidth="1"/>
    <col min="14343" max="14343" width="16.625" style="45" customWidth="1"/>
    <col min="14344" max="14344" width="9" style="45"/>
    <col min="14345" max="14345" width="14.375" style="45" bestFit="1" customWidth="1"/>
    <col min="14346" max="14350" width="9" style="45"/>
    <col min="14351" max="14353" width="15.875" style="45" bestFit="1" customWidth="1"/>
    <col min="14354" max="14594" width="9" style="45"/>
    <col min="14595" max="14595" width="1.75" style="45" customWidth="1"/>
    <col min="14596" max="14596" width="5.75" style="45" bestFit="1" customWidth="1"/>
    <col min="14597" max="14597" width="7.75" style="45" bestFit="1" customWidth="1"/>
    <col min="14598" max="14598" width="34.125" style="45" bestFit="1" customWidth="1"/>
    <col min="14599" max="14599" width="16.625" style="45" customWidth="1"/>
    <col min="14600" max="14600" width="9" style="45"/>
    <col min="14601" max="14601" width="14.375" style="45" bestFit="1" customWidth="1"/>
    <col min="14602" max="14606" width="9" style="45"/>
    <col min="14607" max="14609" width="15.875" style="45" bestFit="1" customWidth="1"/>
    <col min="14610" max="14850" width="9" style="45"/>
    <col min="14851" max="14851" width="1.75" style="45" customWidth="1"/>
    <col min="14852" max="14852" width="5.75" style="45" bestFit="1" customWidth="1"/>
    <col min="14853" max="14853" width="7.75" style="45" bestFit="1" customWidth="1"/>
    <col min="14854" max="14854" width="34.125" style="45" bestFit="1" customWidth="1"/>
    <col min="14855" max="14855" width="16.625" style="45" customWidth="1"/>
    <col min="14856" max="14856" width="9" style="45"/>
    <col min="14857" max="14857" width="14.375" style="45" bestFit="1" customWidth="1"/>
    <col min="14858" max="14862" width="9" style="45"/>
    <col min="14863" max="14865" width="15.875" style="45" bestFit="1" customWidth="1"/>
    <col min="14866" max="15106" width="9" style="45"/>
    <col min="15107" max="15107" width="1.75" style="45" customWidth="1"/>
    <col min="15108" max="15108" width="5.75" style="45" bestFit="1" customWidth="1"/>
    <col min="15109" max="15109" width="7.75" style="45" bestFit="1" customWidth="1"/>
    <col min="15110" max="15110" width="34.125" style="45" bestFit="1" customWidth="1"/>
    <col min="15111" max="15111" width="16.625" style="45" customWidth="1"/>
    <col min="15112" max="15112" width="9" style="45"/>
    <col min="15113" max="15113" width="14.375" style="45" bestFit="1" customWidth="1"/>
    <col min="15114" max="15118" width="9" style="45"/>
    <col min="15119" max="15121" width="15.875" style="45" bestFit="1" customWidth="1"/>
    <col min="15122" max="15362" width="9" style="45"/>
    <col min="15363" max="15363" width="1.75" style="45" customWidth="1"/>
    <col min="15364" max="15364" width="5.75" style="45" bestFit="1" customWidth="1"/>
    <col min="15365" max="15365" width="7.75" style="45" bestFit="1" customWidth="1"/>
    <col min="15366" max="15366" width="34.125" style="45" bestFit="1" customWidth="1"/>
    <col min="15367" max="15367" width="16.625" style="45" customWidth="1"/>
    <col min="15368" max="15368" width="9" style="45"/>
    <col min="15369" max="15369" width="14.375" style="45" bestFit="1" customWidth="1"/>
    <col min="15370" max="15374" width="9" style="45"/>
    <col min="15375" max="15377" width="15.875" style="45" bestFit="1" customWidth="1"/>
    <col min="15378" max="15618" width="9" style="45"/>
    <col min="15619" max="15619" width="1.75" style="45" customWidth="1"/>
    <col min="15620" max="15620" width="5.75" style="45" bestFit="1" customWidth="1"/>
    <col min="15621" max="15621" width="7.75" style="45" bestFit="1" customWidth="1"/>
    <col min="15622" max="15622" width="34.125" style="45" bestFit="1" customWidth="1"/>
    <col min="15623" max="15623" width="16.625" style="45" customWidth="1"/>
    <col min="15624" max="15624" width="9" style="45"/>
    <col min="15625" max="15625" width="14.375" style="45" bestFit="1" customWidth="1"/>
    <col min="15626" max="15630" width="9" style="45"/>
    <col min="15631" max="15633" width="15.875" style="45" bestFit="1" customWidth="1"/>
    <col min="15634" max="15874" width="9" style="45"/>
    <col min="15875" max="15875" width="1.75" style="45" customWidth="1"/>
    <col min="15876" max="15876" width="5.75" style="45" bestFit="1" customWidth="1"/>
    <col min="15877" max="15877" width="7.75" style="45" bestFit="1" customWidth="1"/>
    <col min="15878" max="15878" width="34.125" style="45" bestFit="1" customWidth="1"/>
    <col min="15879" max="15879" width="16.625" style="45" customWidth="1"/>
    <col min="15880" max="15880" width="9" style="45"/>
    <col min="15881" max="15881" width="14.375" style="45" bestFit="1" customWidth="1"/>
    <col min="15882" max="15886" width="9" style="45"/>
    <col min="15887" max="15889" width="15.875" style="45" bestFit="1" customWidth="1"/>
    <col min="15890" max="16130" width="9" style="45"/>
    <col min="16131" max="16131" width="1.75" style="45" customWidth="1"/>
    <col min="16132" max="16132" width="5.75" style="45" bestFit="1" customWidth="1"/>
    <col min="16133" max="16133" width="7.75" style="45" bestFit="1" customWidth="1"/>
    <col min="16134" max="16134" width="34.125" style="45" bestFit="1" customWidth="1"/>
    <col min="16135" max="16135" width="16.625" style="45" customWidth="1"/>
    <col min="16136" max="16136" width="9" style="45"/>
    <col min="16137" max="16137" width="14.375" style="45" bestFit="1" customWidth="1"/>
    <col min="16138" max="16142" width="9" style="45"/>
    <col min="16143" max="16145" width="15.875" style="45" bestFit="1" customWidth="1"/>
    <col min="16146" max="16384" width="9" style="45"/>
  </cols>
  <sheetData>
    <row r="1" spans="1:18">
      <c r="B1" s="1427" t="s">
        <v>658</v>
      </c>
      <c r="C1" s="1427"/>
      <c r="D1" s="1427"/>
      <c r="E1" s="1427"/>
      <c r="F1" s="1427"/>
      <c r="G1" s="1427"/>
      <c r="H1" s="1427"/>
      <c r="I1" s="1427"/>
      <c r="J1" s="1427"/>
      <c r="K1" s="1427"/>
      <c r="L1" s="1427"/>
      <c r="M1" s="1427"/>
      <c r="N1" s="1427"/>
      <c r="O1" s="1427"/>
      <c r="P1" s="1427"/>
      <c r="Q1" s="1427"/>
      <c r="R1" s="1427"/>
    </row>
    <row r="2" spans="1:18">
      <c r="B2" s="1427"/>
      <c r="C2" s="1427"/>
      <c r="D2" s="1427"/>
      <c r="E2" s="1427"/>
      <c r="F2" s="1427"/>
      <c r="G2" s="1427"/>
      <c r="H2" s="1427"/>
      <c r="I2" s="1427"/>
      <c r="J2" s="1427"/>
      <c r="K2" s="1427"/>
      <c r="L2" s="1427"/>
      <c r="M2" s="1427"/>
      <c r="N2" s="1427"/>
      <c r="O2" s="1427"/>
      <c r="P2" s="1427"/>
      <c r="Q2" s="1427"/>
      <c r="R2" s="1427"/>
    </row>
    <row r="3" spans="1:18">
      <c r="B3" s="1427"/>
      <c r="C3" s="1427"/>
      <c r="D3" s="1427"/>
      <c r="E3" s="1427"/>
      <c r="F3" s="1427"/>
      <c r="G3" s="1427"/>
      <c r="H3" s="1427"/>
      <c r="I3" s="1427"/>
      <c r="J3" s="1427"/>
      <c r="K3" s="1427"/>
      <c r="L3" s="1427"/>
      <c r="M3" s="1427"/>
      <c r="N3" s="1427"/>
      <c r="O3" s="1427"/>
      <c r="P3" s="1427"/>
      <c r="Q3" s="1427"/>
      <c r="R3" s="1427"/>
    </row>
    <row r="4" spans="1:18" ht="17.25" thickBot="1">
      <c r="B4" s="46"/>
      <c r="H4" s="46"/>
      <c r="I4" s="46"/>
      <c r="J4" s="46"/>
      <c r="K4" s="48"/>
      <c r="L4" s="48"/>
      <c r="M4" s="1428" t="s">
        <v>38</v>
      </c>
      <c r="N4" s="1428"/>
      <c r="O4" s="1428"/>
      <c r="P4" s="1428"/>
      <c r="Q4" s="1428"/>
      <c r="R4" s="1428"/>
    </row>
    <row r="5" spans="1:18" ht="18" customHeight="1">
      <c r="A5" s="49"/>
      <c r="B5" s="1480" t="s">
        <v>39</v>
      </c>
      <c r="C5" s="1482" t="s">
        <v>65</v>
      </c>
      <c r="D5" s="1484" t="s">
        <v>40</v>
      </c>
      <c r="E5" s="1485"/>
      <c r="F5" s="1485"/>
      <c r="G5" s="1485"/>
      <c r="H5" s="1482" t="s">
        <v>25</v>
      </c>
      <c r="I5" s="1486" t="s">
        <v>282</v>
      </c>
      <c r="J5" s="1488" t="s">
        <v>312</v>
      </c>
      <c r="K5" s="1489"/>
      <c r="L5" s="1489"/>
      <c r="M5" s="1489"/>
      <c r="N5" s="1489"/>
      <c r="O5" s="1489"/>
      <c r="P5" s="1489"/>
      <c r="Q5" s="1490"/>
      <c r="R5" s="1478" t="s">
        <v>42</v>
      </c>
    </row>
    <row r="6" spans="1:18" ht="28.5" customHeight="1">
      <c r="A6" s="49"/>
      <c r="B6" s="1481"/>
      <c r="C6" s="1483"/>
      <c r="D6" s="1103" t="s">
        <v>43</v>
      </c>
      <c r="E6" s="1103" t="s">
        <v>44</v>
      </c>
      <c r="F6" s="1163" t="s">
        <v>576</v>
      </c>
      <c r="G6" s="125" t="s">
        <v>45</v>
      </c>
      <c r="H6" s="1483"/>
      <c r="I6" s="1487"/>
      <c r="J6" s="659" t="s">
        <v>300</v>
      </c>
      <c r="K6" s="735" t="s">
        <v>313</v>
      </c>
      <c r="L6" s="126" t="s">
        <v>314</v>
      </c>
      <c r="M6" s="734" t="s">
        <v>12</v>
      </c>
      <c r="N6" s="155" t="s">
        <v>310</v>
      </c>
      <c r="O6" s="155" t="s">
        <v>311</v>
      </c>
      <c r="P6" s="155" t="s">
        <v>569</v>
      </c>
      <c r="Q6" s="155" t="s">
        <v>13</v>
      </c>
      <c r="R6" s="1479"/>
    </row>
    <row r="7" spans="1:18" ht="18">
      <c r="A7" s="49"/>
      <c r="B7" s="127" t="s">
        <v>48</v>
      </c>
      <c r="C7" s="50"/>
      <c r="D7" s="128"/>
      <c r="E7" s="50" t="str">
        <f>COUNTA(E8:E17)&amp;"호"</f>
        <v>1호</v>
      </c>
      <c r="F7" s="50"/>
      <c r="G7" s="50"/>
      <c r="H7" s="50"/>
      <c r="I7" s="50"/>
      <c r="J7" s="50"/>
      <c r="K7" s="52"/>
      <c r="L7" s="129"/>
      <c r="M7" s="52">
        <f>SUM(M8:M17)</f>
        <v>24750000</v>
      </c>
      <c r="N7" s="52">
        <f>SUM(N8:N17)</f>
        <v>2304000</v>
      </c>
      <c r="O7" s="52">
        <f>SUM(O8:O17)</f>
        <v>5946000</v>
      </c>
      <c r="P7" s="52">
        <f>SUM(P8:P17)</f>
        <v>8250000</v>
      </c>
      <c r="Q7" s="52">
        <f>SUM(Q8:Q17)</f>
        <v>8250000</v>
      </c>
      <c r="R7" s="130"/>
    </row>
    <row r="8" spans="1:18">
      <c r="B8" s="736" t="s">
        <v>292</v>
      </c>
      <c r="C8" s="737" t="s">
        <v>49</v>
      </c>
      <c r="D8" s="738" t="s">
        <v>463</v>
      </c>
      <c r="E8" s="739" t="s">
        <v>289</v>
      </c>
      <c r="F8" s="739" t="s">
        <v>636</v>
      </c>
      <c r="G8" s="740" t="s">
        <v>290</v>
      </c>
      <c r="H8" s="740" t="s">
        <v>51</v>
      </c>
      <c r="I8" s="740">
        <v>100</v>
      </c>
      <c r="J8" s="741" t="s">
        <v>315</v>
      </c>
      <c r="K8" s="737">
        <v>1</v>
      </c>
      <c r="L8" s="743">
        <v>3000000</v>
      </c>
      <c r="M8" s="744">
        <f>SUM(N8:Q8)</f>
        <v>4500000</v>
      </c>
      <c r="N8" s="744">
        <f>ROUNDUP(L8*0.1395,-3)</f>
        <v>419000</v>
      </c>
      <c r="O8" s="744">
        <f>ROUNDDOWN(L8*0.3605,-3)</f>
        <v>1081000</v>
      </c>
      <c r="P8" s="744">
        <f>SUM(N8:O8)</f>
        <v>1500000</v>
      </c>
      <c r="Q8" s="744">
        <f>L8*0.5</f>
        <v>1500000</v>
      </c>
      <c r="R8" s="745"/>
    </row>
    <row r="9" spans="1:18">
      <c r="B9" s="736"/>
      <c r="C9" s="737"/>
      <c r="D9" s="738"/>
      <c r="E9" s="739"/>
      <c r="F9" s="739"/>
      <c r="G9" s="740"/>
      <c r="H9" s="740"/>
      <c r="I9" s="740"/>
      <c r="J9" s="741" t="s">
        <v>316</v>
      </c>
      <c r="K9" s="737">
        <v>1</v>
      </c>
      <c r="L9" s="743">
        <v>2500000</v>
      </c>
      <c r="M9" s="744">
        <f t="shared" ref="M9:M17" si="0">SUM(N9:Q9)</f>
        <v>3750000</v>
      </c>
      <c r="N9" s="744">
        <f t="shared" ref="N9:N17" si="1">ROUNDUP(L9*0.1395,-3)</f>
        <v>349000</v>
      </c>
      <c r="O9" s="744">
        <f t="shared" ref="O9:O17" si="2">ROUNDDOWN(L9*0.3605,-3)</f>
        <v>901000</v>
      </c>
      <c r="P9" s="744">
        <f t="shared" ref="P9:P17" si="3">SUM(N9:O9)</f>
        <v>1250000</v>
      </c>
      <c r="Q9" s="744">
        <f t="shared" ref="Q9:Q17" si="4">L9*0.5</f>
        <v>1250000</v>
      </c>
      <c r="R9" s="745"/>
    </row>
    <row r="10" spans="1:18">
      <c r="B10" s="736"/>
      <c r="C10" s="737"/>
      <c r="D10" s="738"/>
      <c r="E10" s="739"/>
      <c r="F10" s="739"/>
      <c r="G10" s="740"/>
      <c r="H10" s="740"/>
      <c r="I10" s="740"/>
      <c r="J10" s="741" t="s">
        <v>317</v>
      </c>
      <c r="K10" s="737">
        <v>1</v>
      </c>
      <c r="L10" s="743">
        <v>2500000</v>
      </c>
      <c r="M10" s="744">
        <f t="shared" si="0"/>
        <v>3750000</v>
      </c>
      <c r="N10" s="744">
        <f t="shared" si="1"/>
        <v>349000</v>
      </c>
      <c r="O10" s="744">
        <f t="shared" si="2"/>
        <v>901000</v>
      </c>
      <c r="P10" s="744">
        <f t="shared" si="3"/>
        <v>1250000</v>
      </c>
      <c r="Q10" s="744">
        <f t="shared" si="4"/>
        <v>1250000</v>
      </c>
      <c r="R10" s="745"/>
    </row>
    <row r="11" spans="1:18">
      <c r="B11" s="736"/>
      <c r="C11" s="737"/>
      <c r="D11" s="738"/>
      <c r="E11" s="739"/>
      <c r="F11" s="739"/>
      <c r="G11" s="740"/>
      <c r="H11" s="740"/>
      <c r="I11" s="740"/>
      <c r="J11" s="741" t="s">
        <v>318</v>
      </c>
      <c r="K11" s="737">
        <v>1</v>
      </c>
      <c r="L11" s="743">
        <v>2500000</v>
      </c>
      <c r="M11" s="744">
        <f t="shared" si="0"/>
        <v>3750000</v>
      </c>
      <c r="N11" s="744">
        <f t="shared" si="1"/>
        <v>349000</v>
      </c>
      <c r="O11" s="744">
        <f t="shared" si="2"/>
        <v>901000</v>
      </c>
      <c r="P11" s="744">
        <f t="shared" si="3"/>
        <v>1250000</v>
      </c>
      <c r="Q11" s="744">
        <f t="shared" si="4"/>
        <v>1250000</v>
      </c>
      <c r="R11" s="745"/>
    </row>
    <row r="12" spans="1:18">
      <c r="B12" s="736"/>
      <c r="C12" s="737"/>
      <c r="D12" s="738"/>
      <c r="E12" s="739"/>
      <c r="F12" s="739"/>
      <c r="G12" s="740"/>
      <c r="H12" s="740"/>
      <c r="I12" s="740"/>
      <c r="J12" s="741" t="s">
        <v>68</v>
      </c>
      <c r="K12" s="737">
        <v>1</v>
      </c>
      <c r="L12" s="743">
        <v>2000000</v>
      </c>
      <c r="M12" s="744">
        <f t="shared" si="0"/>
        <v>3000000</v>
      </c>
      <c r="N12" s="744">
        <f t="shared" si="1"/>
        <v>279000</v>
      </c>
      <c r="O12" s="744">
        <f t="shared" si="2"/>
        <v>721000</v>
      </c>
      <c r="P12" s="744">
        <f t="shared" si="3"/>
        <v>1000000</v>
      </c>
      <c r="Q12" s="744">
        <f t="shared" si="4"/>
        <v>1000000</v>
      </c>
      <c r="R12" s="745"/>
    </row>
    <row r="13" spans="1:18">
      <c r="B13" s="736"/>
      <c r="C13" s="737"/>
      <c r="D13" s="738"/>
      <c r="E13" s="739"/>
      <c r="F13" s="739"/>
      <c r="G13" s="740"/>
      <c r="H13" s="740"/>
      <c r="I13" s="740"/>
      <c r="J13" s="741" t="s">
        <v>319</v>
      </c>
      <c r="K13" s="737">
        <v>1</v>
      </c>
      <c r="L13" s="743">
        <v>2000000</v>
      </c>
      <c r="M13" s="744">
        <f t="shared" si="0"/>
        <v>3000000</v>
      </c>
      <c r="N13" s="744">
        <f t="shared" si="1"/>
        <v>279000</v>
      </c>
      <c r="O13" s="744">
        <f t="shared" si="2"/>
        <v>721000</v>
      </c>
      <c r="P13" s="744">
        <f t="shared" si="3"/>
        <v>1000000</v>
      </c>
      <c r="Q13" s="744">
        <f t="shared" si="4"/>
        <v>1000000</v>
      </c>
      <c r="R13" s="745"/>
    </row>
    <row r="14" spans="1:18">
      <c r="B14" s="736"/>
      <c r="C14" s="737"/>
      <c r="D14" s="738"/>
      <c r="E14" s="739"/>
      <c r="F14" s="739"/>
      <c r="G14" s="740"/>
      <c r="H14" s="740"/>
      <c r="I14" s="740"/>
      <c r="J14" s="741" t="s">
        <v>69</v>
      </c>
      <c r="K14" s="737">
        <v>1</v>
      </c>
      <c r="L14" s="743">
        <v>1000000</v>
      </c>
      <c r="M14" s="744">
        <f t="shared" si="0"/>
        <v>1500000</v>
      </c>
      <c r="N14" s="744">
        <f t="shared" si="1"/>
        <v>140000</v>
      </c>
      <c r="O14" s="744">
        <f t="shared" si="2"/>
        <v>360000</v>
      </c>
      <c r="P14" s="744">
        <f t="shared" si="3"/>
        <v>500000</v>
      </c>
      <c r="Q14" s="744">
        <f t="shared" si="4"/>
        <v>500000</v>
      </c>
      <c r="R14" s="745"/>
    </row>
    <row r="15" spans="1:18">
      <c r="B15" s="736"/>
      <c r="C15" s="737"/>
      <c r="D15" s="738"/>
      <c r="E15" s="739"/>
      <c r="F15" s="739"/>
      <c r="G15" s="740"/>
      <c r="H15" s="740"/>
      <c r="I15" s="740"/>
      <c r="J15" s="741" t="s">
        <v>67</v>
      </c>
      <c r="K15" s="737">
        <v>1</v>
      </c>
      <c r="L15" s="743">
        <v>1000000</v>
      </c>
      <c r="M15" s="744">
        <f t="shared" si="0"/>
        <v>1500000</v>
      </c>
      <c r="N15" s="744">
        <f t="shared" si="1"/>
        <v>140000</v>
      </c>
      <c r="O15" s="744">
        <f t="shared" si="2"/>
        <v>360000</v>
      </c>
      <c r="P15" s="744">
        <f t="shared" si="3"/>
        <v>500000</v>
      </c>
      <c r="Q15" s="744">
        <f t="shared" si="4"/>
        <v>500000</v>
      </c>
      <c r="R15" s="745"/>
    </row>
    <row r="16" spans="1:18">
      <c r="B16" s="736"/>
      <c r="C16" s="737"/>
      <c r="D16" s="738"/>
      <c r="E16" s="739"/>
      <c r="F16" s="739"/>
      <c r="G16" s="740"/>
      <c r="H16" s="740"/>
      <c r="I16" s="740"/>
      <c r="J16" s="447"/>
      <c r="K16" s="1154"/>
      <c r="L16" s="1155"/>
      <c r="M16" s="1156">
        <f t="shared" si="0"/>
        <v>0</v>
      </c>
      <c r="N16" s="1156">
        <f t="shared" si="1"/>
        <v>0</v>
      </c>
      <c r="O16" s="1156">
        <f t="shared" si="2"/>
        <v>0</v>
      </c>
      <c r="P16" s="1156">
        <f t="shared" si="3"/>
        <v>0</v>
      </c>
      <c r="Q16" s="1156">
        <f t="shared" si="4"/>
        <v>0</v>
      </c>
      <c r="R16" s="1157"/>
    </row>
    <row r="17" spans="2:18" ht="17.25" thickBot="1">
      <c r="B17" s="746"/>
      <c r="C17" s="747"/>
      <c r="D17" s="748"/>
      <c r="E17" s="749"/>
      <c r="F17" s="749"/>
      <c r="G17" s="750"/>
      <c r="H17" s="750"/>
      <c r="I17" s="750"/>
      <c r="J17" s="1158"/>
      <c r="K17" s="1159"/>
      <c r="L17" s="1160"/>
      <c r="M17" s="1161">
        <f t="shared" si="0"/>
        <v>0</v>
      </c>
      <c r="N17" s="1161">
        <f t="shared" si="1"/>
        <v>0</v>
      </c>
      <c r="O17" s="1161">
        <f t="shared" si="2"/>
        <v>0</v>
      </c>
      <c r="P17" s="1161">
        <f t="shared" si="3"/>
        <v>0</v>
      </c>
      <c r="Q17" s="1161">
        <f t="shared" si="4"/>
        <v>0</v>
      </c>
      <c r="R17" s="1162"/>
    </row>
    <row r="18" spans="2:18">
      <c r="B18" s="73" t="s">
        <v>586</v>
      </c>
    </row>
    <row r="19" spans="2:18">
      <c r="B19" s="73" t="s">
        <v>587</v>
      </c>
    </row>
  </sheetData>
  <mergeCells count="9">
    <mergeCell ref="R5:R6"/>
    <mergeCell ref="B1:R3"/>
    <mergeCell ref="M4:R4"/>
    <mergeCell ref="B5:B6"/>
    <mergeCell ref="C5:C6"/>
    <mergeCell ref="D5:G5"/>
    <mergeCell ref="H5:H6"/>
    <mergeCell ref="I5:I6"/>
    <mergeCell ref="J5:Q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32</vt:i4>
      </vt:variant>
      <vt:variant>
        <vt:lpstr>이름이 지정된 범위</vt:lpstr>
      </vt:variant>
      <vt:variant>
        <vt:i4>27</vt:i4>
      </vt:variant>
    </vt:vector>
  </HeadingPairs>
  <TitlesOfParts>
    <vt:vector size="59" baseType="lpstr">
      <vt:lpstr>한우 고급육</vt:lpstr>
      <vt:lpstr>젖소능력검정</vt:lpstr>
      <vt:lpstr>고능력돼지 액상정액</vt:lpstr>
      <vt:lpstr>양봉 설탕</vt:lpstr>
      <vt:lpstr>양봉 브랜드화</vt:lpstr>
      <vt:lpstr>맞춤형 곤충산업</vt:lpstr>
      <vt:lpstr>양봉 화분사료</vt:lpstr>
      <vt:lpstr>양봉 벌집(벌통,소초광)</vt:lpstr>
      <vt:lpstr>양봉 처리장비</vt:lpstr>
      <vt:lpstr>곤충사육농가 시설,장비</vt:lpstr>
      <vt:lpstr>토종벌 육성</vt:lpstr>
      <vt:lpstr>말벌퇴치장비</vt:lpstr>
      <vt:lpstr>축산환경개선제</vt:lpstr>
      <vt:lpstr>가축생균제</vt:lpstr>
      <vt:lpstr>액비저장조 분뇨발효제</vt:lpstr>
      <vt:lpstr>스키드로다</vt:lpstr>
      <vt:lpstr>기후변화대응시설</vt:lpstr>
      <vt:lpstr>친환경축산물인증</vt:lpstr>
      <vt:lpstr>친환경축산시설장비</vt:lpstr>
      <vt:lpstr>ICT 악취측정 기계장비</vt:lpstr>
      <vt:lpstr>스탄존 지원</vt:lpstr>
      <vt:lpstr>경영정보지</vt:lpstr>
      <vt:lpstr>맞춤형축산업현대화</vt:lpstr>
      <vt:lpstr>폐사체처리기</vt:lpstr>
      <vt:lpstr>사일리지 제조비(군비)</vt:lpstr>
      <vt:lpstr>사일리지 제조비(기금)</vt:lpstr>
      <vt:lpstr>배합사료 제조기</vt:lpstr>
      <vt:lpstr>사료작물 생산지원</vt:lpstr>
      <vt:lpstr>볏짚처리비</vt:lpstr>
      <vt:lpstr>양식어업인 수산약품 및 양식장비</vt:lpstr>
      <vt:lpstr>자연산 민물고기 진공포장기</vt:lpstr>
      <vt:lpstr>노후어선</vt:lpstr>
      <vt:lpstr>경영정보지!Print_Area</vt:lpstr>
      <vt:lpstr>'고능력돼지 액상정액'!Print_Area</vt:lpstr>
      <vt:lpstr>노후어선!Print_Area</vt:lpstr>
      <vt:lpstr>'배합사료 제조기'!Print_Area</vt:lpstr>
      <vt:lpstr>볏짚처리비!Print_Area</vt:lpstr>
      <vt:lpstr>'사료작물 생산지원'!Print_Area</vt:lpstr>
      <vt:lpstr>'양식어업인 수산약품 및 양식장비'!Print_Area</vt:lpstr>
      <vt:lpstr>'자연산 민물고기 진공포장기'!Print_Area</vt:lpstr>
      <vt:lpstr>축산환경개선제!Print_Area</vt:lpstr>
      <vt:lpstr>친환경축산물인증!Print_Area</vt:lpstr>
      <vt:lpstr>친환경축산시설장비!Print_Area</vt:lpstr>
      <vt:lpstr>'한우 고급육'!Print_Area</vt:lpstr>
      <vt:lpstr>'ICT 악취측정 기계장비'!Print_Titles</vt:lpstr>
      <vt:lpstr>경영정보지!Print_Titles</vt:lpstr>
      <vt:lpstr>기후변화대응시설!Print_Titles</vt:lpstr>
      <vt:lpstr>말벌퇴치장비!Print_Titles</vt:lpstr>
      <vt:lpstr>맞춤형축산업현대화!Print_Titles</vt:lpstr>
      <vt:lpstr>볏짚처리비!Print_Titles</vt:lpstr>
      <vt:lpstr>'사료작물 생산지원'!Print_Titles</vt:lpstr>
      <vt:lpstr>'양봉 벌집(벌통,소초광)'!Print_Titles</vt:lpstr>
      <vt:lpstr>'양봉 브랜드화'!Print_Titles</vt:lpstr>
      <vt:lpstr>'양봉 설탕'!Print_Titles</vt:lpstr>
      <vt:lpstr>'양봉 처리장비'!Print_Titles</vt:lpstr>
      <vt:lpstr>'양봉 화분사료'!Print_Titles</vt:lpstr>
      <vt:lpstr>젖소능력검정!Print_Titles</vt:lpstr>
      <vt:lpstr>축산환경개선제!Print_Titles</vt:lpstr>
      <vt:lpstr>친환경축산물인증!Print_Titles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owner</cp:lastModifiedBy>
  <cp:lastPrinted>2020-02-25T23:59:27Z</cp:lastPrinted>
  <dcterms:created xsi:type="dcterms:W3CDTF">2019-11-07T05:35:46Z</dcterms:created>
  <dcterms:modified xsi:type="dcterms:W3CDTF">2021-07-31T02:29:23Z</dcterms:modified>
</cp:coreProperties>
</file>