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055" yWindow="1470" windowWidth="17400" windowHeight="12495"/>
  </bookViews>
  <sheets>
    <sheet name="영동군장애인복지관" sheetId="17" r:id="rId1"/>
    <sheet name="복지관 세입 결산서" sheetId="13" r:id="rId2"/>
    <sheet name="복지관  세출 결산서" sheetId="28" r:id="rId3"/>
    <sheet name="재가복지봉사센터" sheetId="4" r:id="rId4"/>
    <sheet name="센터 세입 결산서" sheetId="15" r:id="rId5"/>
    <sheet name="센터 세출 결산서" sheetId="29" r:id="rId6"/>
    <sheet name="과목 전용조서" sheetId="19" r:id="rId7"/>
    <sheet name="기본재산수입 명세서" sheetId="27" r:id="rId8"/>
    <sheet name="사업수입 명세서" sheetId="20" r:id="rId9"/>
    <sheet name="정부보조금 명세서" sheetId="21" r:id="rId10"/>
    <sheet name="인건비 명세서" sheetId="22" r:id="rId11"/>
    <sheet name="사업비 명세서" sheetId="24" r:id="rId12"/>
    <sheet name="기타비용 명세서" sheetId="25" r:id="rId13"/>
  </sheets>
  <definedNames>
    <definedName name="_xlnm.Print_Area" localSheetId="9">'정부보조금 명세서'!$A$1:$H$48</definedName>
  </definedNames>
  <calcPr calcId="124519"/>
</workbook>
</file>

<file path=xl/calcChain.xml><?xml version="1.0" encoding="utf-8"?>
<calcChain xmlns="http://schemas.openxmlformats.org/spreadsheetml/2006/main">
  <c r="D55" i="25"/>
  <c r="D56"/>
  <c r="D54"/>
  <c r="D53" s="1"/>
  <c r="D52"/>
  <c r="D51" s="1"/>
  <c r="D26"/>
  <c r="G27" i="19"/>
  <c r="H27" s="1"/>
  <c r="I27" s="1"/>
  <c r="G25"/>
  <c r="G26"/>
  <c r="G28"/>
  <c r="H24"/>
  <c r="G24"/>
  <c r="E103" i="28"/>
  <c r="E100"/>
  <c r="E97"/>
  <c r="E88"/>
  <c r="E70"/>
  <c r="E67"/>
  <c r="E64"/>
  <c r="E61"/>
  <c r="E37"/>
  <c r="E34"/>
  <c r="E31"/>
  <c r="E436"/>
  <c r="G433"/>
  <c r="F433"/>
  <c r="E433"/>
  <c r="G430"/>
  <c r="F430"/>
  <c r="E430"/>
  <c r="G427"/>
  <c r="F427"/>
  <c r="E427"/>
  <c r="G424"/>
  <c r="E424"/>
  <c r="G421"/>
  <c r="E421"/>
  <c r="G418"/>
  <c r="E418"/>
  <c r="G415"/>
  <c r="F415"/>
  <c r="E415"/>
  <c r="G412"/>
  <c r="F412"/>
  <c r="E412"/>
  <c r="G391"/>
  <c r="E391"/>
  <c r="G385"/>
  <c r="F385"/>
  <c r="E385"/>
  <c r="F373"/>
  <c r="E373"/>
  <c r="G358"/>
  <c r="F358"/>
  <c r="E358"/>
  <c r="E357"/>
  <c r="F352"/>
  <c r="E352"/>
  <c r="G346"/>
  <c r="E346"/>
  <c r="G337"/>
  <c r="E337"/>
  <c r="G316"/>
  <c r="F316"/>
  <c r="E316"/>
  <c r="G304"/>
  <c r="F304"/>
  <c r="E304"/>
  <c r="G298"/>
  <c r="F298"/>
  <c r="E298"/>
  <c r="G271"/>
  <c r="F271"/>
  <c r="E271"/>
  <c r="G268"/>
  <c r="F268"/>
  <c r="F232"/>
  <c r="E232"/>
  <c r="G220"/>
  <c r="E220"/>
  <c r="G211"/>
  <c r="F211"/>
  <c r="E211"/>
  <c r="G208"/>
  <c r="F208"/>
  <c r="E208"/>
  <c r="G205"/>
  <c r="E205"/>
  <c r="F193"/>
  <c r="E193"/>
  <c r="F190"/>
  <c r="E190"/>
  <c r="F175"/>
  <c r="E175"/>
  <c r="F145"/>
  <c r="E145"/>
  <c r="G124"/>
  <c r="F124"/>
  <c r="E124"/>
  <c r="G103"/>
  <c r="F103"/>
  <c r="G100"/>
  <c r="F100"/>
  <c r="G97"/>
  <c r="F97"/>
  <c r="G88"/>
  <c r="F88"/>
  <c r="G79"/>
  <c r="F79"/>
  <c r="E79"/>
  <c r="G70"/>
  <c r="F70"/>
  <c r="G67"/>
  <c r="F67"/>
  <c r="F64"/>
  <c r="F61"/>
  <c r="F46"/>
  <c r="E46"/>
  <c r="F37"/>
  <c r="F34"/>
  <c r="G31"/>
  <c r="G19"/>
  <c r="F19"/>
  <c r="E19"/>
  <c r="G16"/>
  <c r="F16"/>
  <c r="E16"/>
  <c r="G436"/>
  <c r="F436"/>
  <c r="F424"/>
  <c r="F421"/>
  <c r="G373"/>
  <c r="G386"/>
  <c r="G387"/>
  <c r="E388"/>
  <c r="F388"/>
  <c r="I388"/>
  <c r="G9" i="1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8"/>
  <c r="G7"/>
  <c r="H7" s="1"/>
  <c r="G6"/>
  <c r="G133" i="29"/>
  <c r="F133"/>
  <c r="E133"/>
  <c r="G130"/>
  <c r="F130"/>
  <c r="E130"/>
  <c r="G127"/>
  <c r="F127"/>
  <c r="E127"/>
  <c r="G124"/>
  <c r="F124"/>
  <c r="E124"/>
  <c r="F118"/>
  <c r="E118"/>
  <c r="E115"/>
  <c r="G88"/>
  <c r="F88"/>
  <c r="E88"/>
  <c r="G85"/>
  <c r="F85"/>
  <c r="E85"/>
  <c r="F82"/>
  <c r="E82"/>
  <c r="F79"/>
  <c r="E79"/>
  <c r="F76"/>
  <c r="E76"/>
  <c r="F73"/>
  <c r="E73"/>
  <c r="F70"/>
  <c r="E70"/>
  <c r="F67"/>
  <c r="E67"/>
  <c r="F64"/>
  <c r="E64"/>
  <c r="F55"/>
  <c r="E55"/>
  <c r="F52"/>
  <c r="E52"/>
  <c r="F37"/>
  <c r="E37"/>
  <c r="F34"/>
  <c r="E34"/>
  <c r="F31"/>
  <c r="E31"/>
  <c r="F19"/>
  <c r="E19"/>
  <c r="F16"/>
  <c r="E16"/>
  <c r="F13"/>
  <c r="E13"/>
  <c r="F10"/>
  <c r="E10"/>
  <c r="E7"/>
  <c r="I126" i="13"/>
  <c r="E126"/>
  <c r="I123"/>
  <c r="E123"/>
  <c r="I120"/>
  <c r="E120"/>
  <c r="I115"/>
  <c r="E115"/>
  <c r="I112"/>
  <c r="E112"/>
  <c r="I109"/>
  <c r="E109"/>
  <c r="I106"/>
  <c r="E106"/>
  <c r="I103"/>
  <c r="E103"/>
  <c r="I100"/>
  <c r="E100"/>
  <c r="I97"/>
  <c r="E97"/>
  <c r="I94"/>
  <c r="E94"/>
  <c r="I91"/>
  <c r="E91"/>
  <c r="I86"/>
  <c r="E86"/>
  <c r="I83"/>
  <c r="E83"/>
  <c r="H80"/>
  <c r="G80"/>
  <c r="E80"/>
  <c r="H77"/>
  <c r="G77"/>
  <c r="E77"/>
  <c r="H74"/>
  <c r="G74"/>
  <c r="E74"/>
  <c r="H71"/>
  <c r="G71"/>
  <c r="E71"/>
  <c r="H68"/>
  <c r="G68"/>
  <c r="E68"/>
  <c r="H65"/>
  <c r="G65"/>
  <c r="E65"/>
  <c r="G62"/>
  <c r="H62"/>
  <c r="E62"/>
  <c r="H57"/>
  <c r="G57"/>
  <c r="E57"/>
  <c r="I54"/>
  <c r="E54"/>
  <c r="I51"/>
  <c r="E51"/>
  <c r="I48"/>
  <c r="E48"/>
  <c r="I42"/>
  <c r="E42"/>
  <c r="I39"/>
  <c r="E39"/>
  <c r="I36"/>
  <c r="E36"/>
  <c r="I33"/>
  <c r="E33"/>
  <c r="I28"/>
  <c r="E28"/>
  <c r="I25"/>
  <c r="E25"/>
  <c r="I22"/>
  <c r="E22"/>
  <c r="I19"/>
  <c r="E19"/>
  <c r="I16"/>
  <c r="E16"/>
  <c r="I13"/>
  <c r="E13"/>
  <c r="E15" i="22"/>
  <c r="I8" i="19" l="1"/>
  <c r="H8"/>
  <c r="H25"/>
  <c r="I25" s="1"/>
  <c r="H28"/>
  <c r="I28" s="1"/>
  <c r="H26"/>
  <c r="I26" s="1"/>
  <c r="I24"/>
  <c r="I7"/>
  <c r="I9"/>
  <c r="I14"/>
  <c r="I16"/>
  <c r="I15"/>
  <c r="G388" i="28"/>
  <c r="I13" i="19"/>
  <c r="I12"/>
  <c r="I11"/>
  <c r="I10"/>
  <c r="C43" i="20"/>
  <c r="C34"/>
  <c r="F36" i="29"/>
  <c r="F35"/>
  <c r="F17"/>
  <c r="H17"/>
  <c r="H18"/>
  <c r="F18"/>
  <c r="E14"/>
  <c r="H19" l="1"/>
  <c r="H8" i="15"/>
  <c r="G8"/>
  <c r="E7"/>
  <c r="H5"/>
  <c r="G5"/>
  <c r="E5"/>
  <c r="E41"/>
  <c r="I83" i="29"/>
  <c r="I84"/>
  <c r="H84"/>
  <c r="H83"/>
  <c r="G132"/>
  <c r="E132" s="1"/>
  <c r="D22" i="4" s="1"/>
  <c r="G131" i="29"/>
  <c r="E131" s="1"/>
  <c r="G125"/>
  <c r="G122" s="1"/>
  <c r="H127"/>
  <c r="F123"/>
  <c r="F121"/>
  <c r="E120"/>
  <c r="E117" s="1"/>
  <c r="E119"/>
  <c r="I112"/>
  <c r="G111"/>
  <c r="E111" s="1"/>
  <c r="G110"/>
  <c r="F106"/>
  <c r="G104"/>
  <c r="E104" s="1"/>
  <c r="G101"/>
  <c r="E101" s="1"/>
  <c r="F103"/>
  <c r="H100"/>
  <c r="H97"/>
  <c r="F91"/>
  <c r="H91"/>
  <c r="G89"/>
  <c r="E89" s="1"/>
  <c r="F87"/>
  <c r="F84" s="1"/>
  <c r="F86"/>
  <c r="E81"/>
  <c r="E80"/>
  <c r="E78"/>
  <c r="E77"/>
  <c r="E72"/>
  <c r="E71"/>
  <c r="E69"/>
  <c r="E68"/>
  <c r="E66"/>
  <c r="E65"/>
  <c r="F61"/>
  <c r="E60"/>
  <c r="D16" i="4" s="1"/>
  <c r="E59" i="29"/>
  <c r="E54"/>
  <c r="E53"/>
  <c r="E48"/>
  <c r="E47"/>
  <c r="F46"/>
  <c r="E45"/>
  <c r="E44"/>
  <c r="F43"/>
  <c r="E42"/>
  <c r="E41"/>
  <c r="F40"/>
  <c r="E39"/>
  <c r="E38"/>
  <c r="E33"/>
  <c r="E32"/>
  <c r="E36" l="1"/>
  <c r="E35"/>
  <c r="E125"/>
  <c r="E122" s="1"/>
  <c r="C21" i="4" s="1"/>
  <c r="E62" i="29"/>
  <c r="C17" i="4" s="1"/>
  <c r="E40" i="29"/>
  <c r="I85"/>
  <c r="H85"/>
  <c r="E43"/>
  <c r="E121"/>
  <c r="E74"/>
  <c r="C18" i="4" s="1"/>
  <c r="E116" i="29"/>
  <c r="E61"/>
  <c r="G112"/>
  <c r="F83"/>
  <c r="E49"/>
  <c r="E110"/>
  <c r="E112" s="1"/>
  <c r="E46"/>
  <c r="C20" i="4" l="1"/>
  <c r="E30" i="29"/>
  <c r="E29"/>
  <c r="F28"/>
  <c r="F25"/>
  <c r="F22"/>
  <c r="E15"/>
  <c r="E35" i="15" l="1"/>
  <c r="E36"/>
  <c r="E42"/>
  <c r="E40"/>
  <c r="E27"/>
  <c r="E26"/>
  <c r="E20"/>
  <c r="E8"/>
  <c r="G40"/>
  <c r="H40"/>
  <c r="I46"/>
  <c r="E46"/>
  <c r="I49"/>
  <c r="E48"/>
  <c r="E47"/>
  <c r="E49" s="1"/>
  <c r="E43"/>
  <c r="I34"/>
  <c r="E34"/>
  <c r="E33"/>
  <c r="E32"/>
  <c r="I31"/>
  <c r="E31"/>
  <c r="E30"/>
  <c r="E29"/>
  <c r="I25"/>
  <c r="E24"/>
  <c r="E23"/>
  <c r="E25" s="1"/>
  <c r="I20"/>
  <c r="I22" s="1"/>
  <c r="I21"/>
  <c r="E21"/>
  <c r="G13"/>
  <c r="H13"/>
  <c r="G16"/>
  <c r="H16"/>
  <c r="G19"/>
  <c r="H19"/>
  <c r="E18"/>
  <c r="E17"/>
  <c r="E19" s="1"/>
  <c r="E15"/>
  <c r="E14"/>
  <c r="E16" s="1"/>
  <c r="E12"/>
  <c r="E11"/>
  <c r="E13" s="1"/>
  <c r="E429" i="28"/>
  <c r="F418"/>
  <c r="F391"/>
  <c r="F394"/>
  <c r="F397"/>
  <c r="F400"/>
  <c r="F403"/>
  <c r="F406"/>
  <c r="F409"/>
  <c r="G396"/>
  <c r="E396" s="1"/>
  <c r="G395"/>
  <c r="F382"/>
  <c r="E380"/>
  <c r="F379"/>
  <c r="F370"/>
  <c r="F367"/>
  <c r="F361"/>
  <c r="F355"/>
  <c r="F346"/>
  <c r="E344"/>
  <c r="F349"/>
  <c r="F340"/>
  <c r="F343"/>
  <c r="F325"/>
  <c r="F328"/>
  <c r="G327"/>
  <c r="E327" s="1"/>
  <c r="F331"/>
  <c r="F334"/>
  <c r="F319"/>
  <c r="F322"/>
  <c r="F270"/>
  <c r="F269"/>
  <c r="F202"/>
  <c r="G74"/>
  <c r="E74" s="1"/>
  <c r="G71"/>
  <c r="E71" s="1"/>
  <c r="E50"/>
  <c r="E32"/>
  <c r="F36"/>
  <c r="F35"/>
  <c r="G14"/>
  <c r="G15"/>
  <c r="E15" s="1"/>
  <c r="G20"/>
  <c r="E20" s="1"/>
  <c r="G21"/>
  <c r="E21" s="1"/>
  <c r="G22"/>
  <c r="G23"/>
  <c r="E23" s="1"/>
  <c r="G24"/>
  <c r="E24" s="1"/>
  <c r="G25"/>
  <c r="G26"/>
  <c r="E26" s="1"/>
  <c r="G27"/>
  <c r="E27" s="1"/>
  <c r="G29"/>
  <c r="G30"/>
  <c r="E30" s="1"/>
  <c r="E33"/>
  <c r="E38"/>
  <c r="E41"/>
  <c r="E42"/>
  <c r="E47"/>
  <c r="E48"/>
  <c r="E51"/>
  <c r="E53"/>
  <c r="E54"/>
  <c r="E56"/>
  <c r="E57"/>
  <c r="E59"/>
  <c r="E60"/>
  <c r="G62"/>
  <c r="E62" s="1"/>
  <c r="G63"/>
  <c r="E63" s="1"/>
  <c r="G72"/>
  <c r="E72" s="1"/>
  <c r="G75"/>
  <c r="E75" s="1"/>
  <c r="G80"/>
  <c r="G81"/>
  <c r="G82"/>
  <c r="G83"/>
  <c r="G84"/>
  <c r="G89"/>
  <c r="G90"/>
  <c r="G91"/>
  <c r="G92"/>
  <c r="G93"/>
  <c r="G94"/>
  <c r="G98"/>
  <c r="G99"/>
  <c r="E99" s="1"/>
  <c r="G104"/>
  <c r="E104" s="1"/>
  <c r="G105"/>
  <c r="E105" s="1"/>
  <c r="G106"/>
  <c r="G107"/>
  <c r="E107" s="1"/>
  <c r="G108"/>
  <c r="E108" s="1"/>
  <c r="G109"/>
  <c r="G110"/>
  <c r="E110" s="1"/>
  <c r="G111"/>
  <c r="E111" s="1"/>
  <c r="G112"/>
  <c r="G113"/>
  <c r="E113" s="1"/>
  <c r="G114"/>
  <c r="E114" s="1"/>
  <c r="G115"/>
  <c r="G116"/>
  <c r="E116" s="1"/>
  <c r="G117"/>
  <c r="E117" s="1"/>
  <c r="G119"/>
  <c r="E119" s="1"/>
  <c r="G120"/>
  <c r="E120" s="1"/>
  <c r="G121"/>
  <c r="G125"/>
  <c r="E125" s="1"/>
  <c r="G126"/>
  <c r="E126" s="1"/>
  <c r="G127"/>
  <c r="G128"/>
  <c r="E128" s="1"/>
  <c r="G129"/>
  <c r="E129" s="1"/>
  <c r="G130"/>
  <c r="G131"/>
  <c r="E131" s="1"/>
  <c r="G132"/>
  <c r="E132" s="1"/>
  <c r="G133"/>
  <c r="G134"/>
  <c r="E134" s="1"/>
  <c r="G135"/>
  <c r="E135" s="1"/>
  <c r="G137"/>
  <c r="E137" s="1"/>
  <c r="G138"/>
  <c r="E138" s="1"/>
  <c r="G139"/>
  <c r="G140"/>
  <c r="E140" s="1"/>
  <c r="G141"/>
  <c r="E141" s="1"/>
  <c r="G142"/>
  <c r="G144"/>
  <c r="G145"/>
  <c r="G146"/>
  <c r="E146" s="1"/>
  <c r="G147"/>
  <c r="E147" s="1"/>
  <c r="G148"/>
  <c r="G149"/>
  <c r="E149" s="1"/>
  <c r="G150"/>
  <c r="E150" s="1"/>
  <c r="G151"/>
  <c r="G152"/>
  <c r="E152" s="1"/>
  <c r="G153"/>
  <c r="E153" s="1"/>
  <c r="G154"/>
  <c r="G155"/>
  <c r="E155" s="1"/>
  <c r="G156"/>
  <c r="E156" s="1"/>
  <c r="G157"/>
  <c r="G158"/>
  <c r="E158" s="1"/>
  <c r="G159"/>
  <c r="E159" s="1"/>
  <c r="G160"/>
  <c r="G161"/>
  <c r="E161" s="1"/>
  <c r="G162"/>
  <c r="E162" s="1"/>
  <c r="G163"/>
  <c r="G164"/>
  <c r="E164" s="1"/>
  <c r="G165"/>
  <c r="E165" s="1"/>
  <c r="G166"/>
  <c r="G167"/>
  <c r="E167" s="1"/>
  <c r="G168"/>
  <c r="E168" s="1"/>
  <c r="G169"/>
  <c r="G170"/>
  <c r="E170" s="1"/>
  <c r="G171"/>
  <c r="E171" s="1"/>
  <c r="G172"/>
  <c r="G173"/>
  <c r="G174"/>
  <c r="G175"/>
  <c r="G176"/>
  <c r="E176" s="1"/>
  <c r="G177"/>
  <c r="E177" s="1"/>
  <c r="G178"/>
  <c r="G179"/>
  <c r="E179" s="1"/>
  <c r="G180"/>
  <c r="E180" s="1"/>
  <c r="G181"/>
  <c r="G182"/>
  <c r="E182" s="1"/>
  <c r="G183"/>
  <c r="E183" s="1"/>
  <c r="G184"/>
  <c r="G185"/>
  <c r="E185" s="1"/>
  <c r="G186"/>
  <c r="E186" s="1"/>
  <c r="G187"/>
  <c r="G188"/>
  <c r="E188" s="1"/>
  <c r="G189"/>
  <c r="E189" s="1"/>
  <c r="G190"/>
  <c r="G191"/>
  <c r="G192"/>
  <c r="G193"/>
  <c r="G194"/>
  <c r="E194" s="1"/>
  <c r="G195"/>
  <c r="E195" s="1"/>
  <c r="G196"/>
  <c r="G197"/>
  <c r="E197" s="1"/>
  <c r="G198"/>
  <c r="E198" s="1"/>
  <c r="G199"/>
  <c r="G200"/>
  <c r="E200" s="1"/>
  <c r="G201"/>
  <c r="E201" s="1"/>
  <c r="G202"/>
  <c r="G203"/>
  <c r="E203" s="1"/>
  <c r="G204"/>
  <c r="E204" s="1"/>
  <c r="G212"/>
  <c r="E212" s="1"/>
  <c r="G213"/>
  <c r="E213" s="1"/>
  <c r="G214"/>
  <c r="G215"/>
  <c r="E215" s="1"/>
  <c r="G216"/>
  <c r="E216" s="1"/>
  <c r="G217"/>
  <c r="G221"/>
  <c r="E221" s="1"/>
  <c r="G222"/>
  <c r="E222" s="1"/>
  <c r="G224"/>
  <c r="E224" s="1"/>
  <c r="G225"/>
  <c r="E225" s="1"/>
  <c r="G227"/>
  <c r="E227" s="1"/>
  <c r="G228"/>
  <c r="E228" s="1"/>
  <c r="G233"/>
  <c r="E233" s="1"/>
  <c r="G234"/>
  <c r="E234" s="1"/>
  <c r="G235"/>
  <c r="G236"/>
  <c r="E236" s="1"/>
  <c r="G237"/>
  <c r="E237" s="1"/>
  <c r="G238"/>
  <c r="G239"/>
  <c r="E239" s="1"/>
  <c r="G240"/>
  <c r="E240" s="1"/>
  <c r="G241"/>
  <c r="G242"/>
  <c r="E242" s="1"/>
  <c r="G243"/>
  <c r="E243" s="1"/>
  <c r="G244"/>
  <c r="G245"/>
  <c r="E245" s="1"/>
  <c r="G246"/>
  <c r="E246" s="1"/>
  <c r="G247"/>
  <c r="G248"/>
  <c r="E248" s="1"/>
  <c r="G249"/>
  <c r="E249" s="1"/>
  <c r="G250"/>
  <c r="G251"/>
  <c r="E251" s="1"/>
  <c r="G252"/>
  <c r="E252" s="1"/>
  <c r="G253"/>
  <c r="G254"/>
  <c r="E254" s="1"/>
  <c r="G255"/>
  <c r="E255" s="1"/>
  <c r="G256"/>
  <c r="G257"/>
  <c r="E257" s="1"/>
  <c r="G258"/>
  <c r="E258" s="1"/>
  <c r="G259"/>
  <c r="G260"/>
  <c r="E260" s="1"/>
  <c r="G261"/>
  <c r="E261" s="1"/>
  <c r="G262"/>
  <c r="G263"/>
  <c r="E263" s="1"/>
  <c r="G264"/>
  <c r="E264" s="1"/>
  <c r="G265"/>
  <c r="G272"/>
  <c r="E272" s="1"/>
  <c r="G273"/>
  <c r="E273" s="1"/>
  <c r="G275"/>
  <c r="E275" s="1"/>
  <c r="G276"/>
  <c r="E276" s="1"/>
  <c r="G277"/>
  <c r="G278"/>
  <c r="E278" s="1"/>
  <c r="G279"/>
  <c r="E279" s="1"/>
  <c r="G281"/>
  <c r="E281" s="1"/>
  <c r="G282"/>
  <c r="E282" s="1"/>
  <c r="G284"/>
  <c r="E284" s="1"/>
  <c r="G285"/>
  <c r="E285" s="1"/>
  <c r="G287"/>
  <c r="E287" s="1"/>
  <c r="G288"/>
  <c r="E288" s="1"/>
  <c r="G290"/>
  <c r="E290" s="1"/>
  <c r="G291"/>
  <c r="E291" s="1"/>
  <c r="G293"/>
  <c r="E293" s="1"/>
  <c r="G294"/>
  <c r="E294" s="1"/>
  <c r="G295"/>
  <c r="G299"/>
  <c r="E299" s="1"/>
  <c r="G300"/>
  <c r="E300" s="1"/>
  <c r="G305"/>
  <c r="E305" s="1"/>
  <c r="G306"/>
  <c r="E306" s="1"/>
  <c r="G308"/>
  <c r="E308" s="1"/>
  <c r="G309"/>
  <c r="E309" s="1"/>
  <c r="G311"/>
  <c r="E311" s="1"/>
  <c r="E313" s="1"/>
  <c r="G312"/>
  <c r="E312" s="1"/>
  <c r="G317"/>
  <c r="E317" s="1"/>
  <c r="E319" s="1"/>
  <c r="G318"/>
  <c r="E318" s="1"/>
  <c r="G320"/>
  <c r="G321"/>
  <c r="E321" s="1"/>
  <c r="G323"/>
  <c r="E323" s="1"/>
  <c r="G324"/>
  <c r="E324" s="1"/>
  <c r="G326"/>
  <c r="G328" s="1"/>
  <c r="G329"/>
  <c r="G330"/>
  <c r="E330" s="1"/>
  <c r="G332"/>
  <c r="E332" s="1"/>
  <c r="E334" s="1"/>
  <c r="G333"/>
  <c r="E333" s="1"/>
  <c r="G338"/>
  <c r="E338" s="1"/>
  <c r="G339"/>
  <c r="E339" s="1"/>
  <c r="G341"/>
  <c r="G343" s="1"/>
  <c r="G342"/>
  <c r="E342" s="1"/>
  <c r="G344"/>
  <c r="G345"/>
  <c r="E345" s="1"/>
  <c r="G347"/>
  <c r="E347" s="1"/>
  <c r="E349" s="1"/>
  <c r="G348"/>
  <c r="E348" s="1"/>
  <c r="G350"/>
  <c r="G351"/>
  <c r="G353"/>
  <c r="G355" s="1"/>
  <c r="G354"/>
  <c r="E354" s="1"/>
  <c r="G359"/>
  <c r="E359" s="1"/>
  <c r="G360"/>
  <c r="E360" s="1"/>
  <c r="G362"/>
  <c r="E362" s="1"/>
  <c r="G363"/>
  <c r="E363" s="1"/>
  <c r="G365"/>
  <c r="G366"/>
  <c r="E366" s="1"/>
  <c r="G368"/>
  <c r="G370" s="1"/>
  <c r="G369"/>
  <c r="E369" s="1"/>
  <c r="G371"/>
  <c r="G372"/>
  <c r="G374"/>
  <c r="E374" s="1"/>
  <c r="G375"/>
  <c r="E375" s="1"/>
  <c r="G376"/>
  <c r="G377"/>
  <c r="E377" s="1"/>
  <c r="G378"/>
  <c r="E378" s="1"/>
  <c r="G380"/>
  <c r="G381"/>
  <c r="E381" s="1"/>
  <c r="G383"/>
  <c r="G392"/>
  <c r="G393"/>
  <c r="E393" s="1"/>
  <c r="G398"/>
  <c r="E398" s="1"/>
  <c r="G399"/>
  <c r="E399" s="1"/>
  <c r="G401"/>
  <c r="G402"/>
  <c r="E402" s="1"/>
  <c r="G404"/>
  <c r="E404" s="1"/>
  <c r="G405"/>
  <c r="E405" s="1"/>
  <c r="G407"/>
  <c r="G408"/>
  <c r="E408" s="1"/>
  <c r="G413"/>
  <c r="G414"/>
  <c r="E414" s="1"/>
  <c r="G419"/>
  <c r="E419" s="1"/>
  <c r="G420"/>
  <c r="E420" s="1"/>
  <c r="G422"/>
  <c r="E422" s="1"/>
  <c r="G423"/>
  <c r="E423" s="1"/>
  <c r="G428"/>
  <c r="E428" s="1"/>
  <c r="G429"/>
  <c r="G434"/>
  <c r="E434" s="1"/>
  <c r="G435"/>
  <c r="E435" s="1"/>
  <c r="F102"/>
  <c r="H102"/>
  <c r="G102" s="1"/>
  <c r="H101"/>
  <c r="G101" s="1"/>
  <c r="F101"/>
  <c r="F45"/>
  <c r="F44"/>
  <c r="F17"/>
  <c r="H17"/>
  <c r="I17"/>
  <c r="F143"/>
  <c r="F144"/>
  <c r="H143"/>
  <c r="G143" s="1"/>
  <c r="G397" l="1"/>
  <c r="E413"/>
  <c r="E410" s="1"/>
  <c r="G409"/>
  <c r="G403"/>
  <c r="G394"/>
  <c r="G322"/>
  <c r="E407"/>
  <c r="E409" s="1"/>
  <c r="G352"/>
  <c r="E431"/>
  <c r="E411"/>
  <c r="D22" i="17"/>
  <c r="E98" i="28"/>
  <c r="E379"/>
  <c r="E301"/>
  <c r="G367"/>
  <c r="E361"/>
  <c r="E340"/>
  <c r="G331"/>
  <c r="E270"/>
  <c r="E218"/>
  <c r="G64"/>
  <c r="E392"/>
  <c r="E394" s="1"/>
  <c r="E14"/>
  <c r="E29"/>
  <c r="E416"/>
  <c r="E269"/>
  <c r="E368"/>
  <c r="G319"/>
  <c r="E310"/>
  <c r="E277"/>
  <c r="E28" i="15"/>
  <c r="E22"/>
  <c r="E390" i="28"/>
  <c r="E406"/>
  <c r="E400"/>
  <c r="G400"/>
  <c r="E395"/>
  <c r="E397" s="1"/>
  <c r="G406"/>
  <c r="E401"/>
  <c r="E403" s="1"/>
  <c r="E382"/>
  <c r="E371"/>
  <c r="G382"/>
  <c r="E376"/>
  <c r="G379"/>
  <c r="E364"/>
  <c r="E370"/>
  <c r="G361"/>
  <c r="E365"/>
  <c r="E367" s="1"/>
  <c r="E353"/>
  <c r="E350" s="1"/>
  <c r="G349"/>
  <c r="G340"/>
  <c r="E341"/>
  <c r="E343" s="1"/>
  <c r="E325"/>
  <c r="E326"/>
  <c r="G334"/>
  <c r="E320"/>
  <c r="E322" s="1"/>
  <c r="E329"/>
  <c r="E331" s="1"/>
  <c r="G325"/>
  <c r="G270"/>
  <c r="G269"/>
  <c r="E307"/>
  <c r="E302"/>
  <c r="E192"/>
  <c r="E76"/>
  <c r="E289"/>
  <c r="E286"/>
  <c r="E202"/>
  <c r="E35"/>
  <c r="E17"/>
  <c r="E295"/>
  <c r="E209"/>
  <c r="G17"/>
  <c r="E230"/>
  <c r="E191"/>
  <c r="E143"/>
  <c r="E101"/>
  <c r="E69"/>
  <c r="E68"/>
  <c r="E44"/>
  <c r="E356" l="1"/>
  <c r="E314"/>
  <c r="E389"/>
  <c r="E355"/>
  <c r="E335"/>
  <c r="E328"/>
  <c r="E206"/>
  <c r="I8" i="29" l="1"/>
  <c r="I5" s="1"/>
  <c r="I9"/>
  <c r="H11"/>
  <c r="H8" s="1"/>
  <c r="H12"/>
  <c r="H9" s="1"/>
  <c r="I13"/>
  <c r="G20"/>
  <c r="G21"/>
  <c r="G22"/>
  <c r="G23"/>
  <c r="E23" s="1"/>
  <c r="G24"/>
  <c r="E24" s="1"/>
  <c r="G25"/>
  <c r="G26"/>
  <c r="G27"/>
  <c r="E27" s="1"/>
  <c r="H28"/>
  <c r="H34"/>
  <c r="I34"/>
  <c r="F49"/>
  <c r="E50"/>
  <c r="E51"/>
  <c r="H55"/>
  <c r="I55"/>
  <c r="F56"/>
  <c r="F58" s="1"/>
  <c r="F57"/>
  <c r="E56"/>
  <c r="C16" i="4" s="1"/>
  <c r="E16" s="1"/>
  <c r="E57" i="29"/>
  <c r="F62"/>
  <c r="F63"/>
  <c r="F74"/>
  <c r="F75"/>
  <c r="E75"/>
  <c r="H86"/>
  <c r="I86"/>
  <c r="H87"/>
  <c r="I87"/>
  <c r="G90"/>
  <c r="G92"/>
  <c r="E92" s="1"/>
  <c r="G93"/>
  <c r="E93" s="1"/>
  <c r="H94"/>
  <c r="G94" s="1"/>
  <c r="G95"/>
  <c r="G96"/>
  <c r="E96" s="1"/>
  <c r="G98"/>
  <c r="G99"/>
  <c r="E99" s="1"/>
  <c r="G102"/>
  <c r="E102" s="1"/>
  <c r="E103" s="1"/>
  <c r="G103"/>
  <c r="G105"/>
  <c r="H106"/>
  <c r="I107"/>
  <c r="I108"/>
  <c r="G113"/>
  <c r="E113" s="1"/>
  <c r="G114"/>
  <c r="I115"/>
  <c r="G115" s="1"/>
  <c r="F116"/>
  <c r="F117"/>
  <c r="D20" i="4"/>
  <c r="E20" s="1"/>
  <c r="H122" i="29"/>
  <c r="G126"/>
  <c r="I127"/>
  <c r="F128"/>
  <c r="H128"/>
  <c r="F129"/>
  <c r="H129"/>
  <c r="I129"/>
  <c r="I130" s="1"/>
  <c r="H133"/>
  <c r="I133"/>
  <c r="G17" l="1"/>
  <c r="G18"/>
  <c r="G19"/>
  <c r="H5"/>
  <c r="G128"/>
  <c r="E128" s="1"/>
  <c r="C22" i="4" s="1"/>
  <c r="E22" s="1"/>
  <c r="H130" i="29"/>
  <c r="E126"/>
  <c r="D18" i="4"/>
  <c r="E18" s="1"/>
  <c r="G129" i="29"/>
  <c r="I109"/>
  <c r="E114"/>
  <c r="E108" s="1"/>
  <c r="G108"/>
  <c r="G97"/>
  <c r="E95"/>
  <c r="E97" s="1"/>
  <c r="G86"/>
  <c r="H88"/>
  <c r="E94"/>
  <c r="E105"/>
  <c r="E106" s="1"/>
  <c r="G106"/>
  <c r="G100"/>
  <c r="E98"/>
  <c r="E100" s="1"/>
  <c r="E90"/>
  <c r="G91"/>
  <c r="G107"/>
  <c r="E58"/>
  <c r="I88"/>
  <c r="I6"/>
  <c r="I7" s="1"/>
  <c r="G8"/>
  <c r="G87"/>
  <c r="E21"/>
  <c r="E18" s="1"/>
  <c r="G12"/>
  <c r="G28"/>
  <c r="E26"/>
  <c r="E28" s="1"/>
  <c r="E25"/>
  <c r="G11"/>
  <c r="E20"/>
  <c r="E17" s="1"/>
  <c r="G9"/>
  <c r="E63"/>
  <c r="D17" i="4" s="1"/>
  <c r="E17" s="1"/>
  <c r="H6" i="29"/>
  <c r="H13"/>
  <c r="H10" s="1"/>
  <c r="F11"/>
  <c r="E123" l="1"/>
  <c r="E129"/>
  <c r="G109"/>
  <c r="G83"/>
  <c r="G5" s="1"/>
  <c r="E107"/>
  <c r="E109" s="1"/>
  <c r="G84"/>
  <c r="E86"/>
  <c r="E87"/>
  <c r="E84" s="1"/>
  <c r="D19" i="4" s="1"/>
  <c r="E91" i="29"/>
  <c r="G6"/>
  <c r="G10"/>
  <c r="G13"/>
  <c r="E22"/>
  <c r="F12"/>
  <c r="F9" s="1"/>
  <c r="F6" s="1"/>
  <c r="F8"/>
  <c r="H7"/>
  <c r="H16" i="28"/>
  <c r="F18"/>
  <c r="H18"/>
  <c r="I18"/>
  <c r="F22"/>
  <c r="F25"/>
  <c r="H28"/>
  <c r="G28" s="1"/>
  <c r="H31"/>
  <c r="E39"/>
  <c r="E36" s="1"/>
  <c r="F40"/>
  <c r="F43"/>
  <c r="F49"/>
  <c r="F52"/>
  <c r="F55"/>
  <c r="F58"/>
  <c r="H64"/>
  <c r="F68"/>
  <c r="H68"/>
  <c r="G68" s="1"/>
  <c r="F69"/>
  <c r="H69"/>
  <c r="G69" s="1"/>
  <c r="E73"/>
  <c r="F73"/>
  <c r="H73"/>
  <c r="G73" s="1"/>
  <c r="F76"/>
  <c r="H76"/>
  <c r="G76" s="1"/>
  <c r="F77"/>
  <c r="H77"/>
  <c r="F78"/>
  <c r="H78"/>
  <c r="G78" s="1"/>
  <c r="E82"/>
  <c r="F82"/>
  <c r="E85"/>
  <c r="H85"/>
  <c r="G85" s="1"/>
  <c r="F86"/>
  <c r="H86"/>
  <c r="G86" s="1"/>
  <c r="F87"/>
  <c r="H87"/>
  <c r="G87" s="1"/>
  <c r="E91"/>
  <c r="F91"/>
  <c r="E94"/>
  <c r="F94"/>
  <c r="H100"/>
  <c r="F106"/>
  <c r="F109"/>
  <c r="F112"/>
  <c r="F115"/>
  <c r="F118"/>
  <c r="H118"/>
  <c r="G118" s="1"/>
  <c r="F121"/>
  <c r="F122"/>
  <c r="H122"/>
  <c r="F123"/>
  <c r="H123"/>
  <c r="F127"/>
  <c r="F130"/>
  <c r="F133"/>
  <c r="F136"/>
  <c r="H136"/>
  <c r="G136" s="1"/>
  <c r="F139"/>
  <c r="F142"/>
  <c r="F148"/>
  <c r="F151"/>
  <c r="F154"/>
  <c r="F157"/>
  <c r="E160"/>
  <c r="F160"/>
  <c r="E163"/>
  <c r="F166"/>
  <c r="F169"/>
  <c r="F172"/>
  <c r="F173"/>
  <c r="F174"/>
  <c r="F178"/>
  <c r="F181"/>
  <c r="F184"/>
  <c r="F187"/>
  <c r="F191"/>
  <c r="F192"/>
  <c r="F196"/>
  <c r="F199"/>
  <c r="H205"/>
  <c r="F209"/>
  <c r="H209"/>
  <c r="G209" s="1"/>
  <c r="F210"/>
  <c r="F214"/>
  <c r="F217"/>
  <c r="F218"/>
  <c r="H218"/>
  <c r="F219"/>
  <c r="F220" s="1"/>
  <c r="H219"/>
  <c r="G219" s="1"/>
  <c r="E223"/>
  <c r="H223"/>
  <c r="E226"/>
  <c r="H226"/>
  <c r="G226" s="1"/>
  <c r="E229"/>
  <c r="H229"/>
  <c r="G229" s="1"/>
  <c r="F230"/>
  <c r="H230"/>
  <c r="F231"/>
  <c r="H231"/>
  <c r="G231" s="1"/>
  <c r="F235"/>
  <c r="F238"/>
  <c r="F241"/>
  <c r="F244"/>
  <c r="F247"/>
  <c r="F250"/>
  <c r="F253"/>
  <c r="F256"/>
  <c r="F259"/>
  <c r="F262"/>
  <c r="F265"/>
  <c r="H269"/>
  <c r="H271" s="1"/>
  <c r="H270"/>
  <c r="H274"/>
  <c r="G274" s="1"/>
  <c r="H280"/>
  <c r="G280" s="1"/>
  <c r="H283"/>
  <c r="G283" s="1"/>
  <c r="H286"/>
  <c r="G286" s="1"/>
  <c r="H289"/>
  <c r="G289" s="1"/>
  <c r="H292"/>
  <c r="G292" s="1"/>
  <c r="F295"/>
  <c r="F296"/>
  <c r="H296"/>
  <c r="G296" s="1"/>
  <c r="F297"/>
  <c r="H297"/>
  <c r="F301"/>
  <c r="H301"/>
  <c r="G301" s="1"/>
  <c r="F302"/>
  <c r="H302"/>
  <c r="G302" s="1"/>
  <c r="F303"/>
  <c r="H303"/>
  <c r="G303" s="1"/>
  <c r="F307"/>
  <c r="H307"/>
  <c r="H310"/>
  <c r="G310" s="1"/>
  <c r="H313"/>
  <c r="G313" s="1"/>
  <c r="F314"/>
  <c r="H314"/>
  <c r="G314" s="1"/>
  <c r="I314"/>
  <c r="F315"/>
  <c r="H315"/>
  <c r="I315"/>
  <c r="H319"/>
  <c r="I319"/>
  <c r="H322"/>
  <c r="I322"/>
  <c r="H325"/>
  <c r="H328"/>
  <c r="H331"/>
  <c r="I331"/>
  <c r="H334"/>
  <c r="I334"/>
  <c r="H335"/>
  <c r="I335"/>
  <c r="H336"/>
  <c r="I336"/>
  <c r="H340"/>
  <c r="I340"/>
  <c r="I337" s="1"/>
  <c r="I343"/>
  <c r="H346"/>
  <c r="H349"/>
  <c r="F350"/>
  <c r="E351"/>
  <c r="F356"/>
  <c r="H356"/>
  <c r="I356"/>
  <c r="F357"/>
  <c r="H357"/>
  <c r="I357"/>
  <c r="H361"/>
  <c r="I361"/>
  <c r="F364"/>
  <c r="H364"/>
  <c r="G364" s="1"/>
  <c r="H367"/>
  <c r="I367"/>
  <c r="H370"/>
  <c r="I370"/>
  <c r="F371"/>
  <c r="F372"/>
  <c r="F376"/>
  <c r="E383"/>
  <c r="F383"/>
  <c r="E384"/>
  <c r="F384"/>
  <c r="I384"/>
  <c r="G384" s="1"/>
  <c r="H389"/>
  <c r="I389"/>
  <c r="I391" s="1"/>
  <c r="H390"/>
  <c r="I390"/>
  <c r="H394"/>
  <c r="I394"/>
  <c r="H397"/>
  <c r="I397"/>
  <c r="H400"/>
  <c r="I400"/>
  <c r="I403"/>
  <c r="H406"/>
  <c r="I406"/>
  <c r="F410"/>
  <c r="H410"/>
  <c r="G410" s="1"/>
  <c r="F411"/>
  <c r="H411"/>
  <c r="G411" s="1"/>
  <c r="C22" i="17"/>
  <c r="E22" s="1"/>
  <c r="H415" i="28"/>
  <c r="H416"/>
  <c r="I416"/>
  <c r="H417"/>
  <c r="G417" s="1"/>
  <c r="I417"/>
  <c r="H421"/>
  <c r="H418" s="1"/>
  <c r="I424"/>
  <c r="H425"/>
  <c r="F426"/>
  <c r="H426"/>
  <c r="I426"/>
  <c r="I427" s="1"/>
  <c r="H430"/>
  <c r="I430"/>
  <c r="F431"/>
  <c r="H431"/>
  <c r="F432"/>
  <c r="H432"/>
  <c r="I432"/>
  <c r="I433" s="1"/>
  <c r="H436"/>
  <c r="I436"/>
  <c r="G432" l="1"/>
  <c r="G416"/>
  <c r="G335"/>
  <c r="E87"/>
  <c r="E78"/>
  <c r="E11" i="29"/>
  <c r="E8" s="1"/>
  <c r="E5" s="1"/>
  <c r="D21" i="4"/>
  <c r="E21" s="1"/>
  <c r="G7" i="29"/>
  <c r="E83"/>
  <c r="F5"/>
  <c r="F7" s="1"/>
  <c r="H391" i="28"/>
  <c r="G357"/>
  <c r="E296"/>
  <c r="G18"/>
  <c r="H433"/>
  <c r="G431"/>
  <c r="E86"/>
  <c r="H65"/>
  <c r="G65" s="1"/>
  <c r="G77"/>
  <c r="H210"/>
  <c r="G210" s="1"/>
  <c r="H304"/>
  <c r="G307"/>
  <c r="H232"/>
  <c r="G232" s="1"/>
  <c r="G230"/>
  <c r="G389"/>
  <c r="I385"/>
  <c r="I358"/>
  <c r="G356"/>
  <c r="I316"/>
  <c r="I266"/>
  <c r="E259"/>
  <c r="E247"/>
  <c r="E235"/>
  <c r="F207"/>
  <c r="E217"/>
  <c r="H427"/>
  <c r="G425"/>
  <c r="H95"/>
  <c r="G95" s="1"/>
  <c r="G122"/>
  <c r="I418"/>
  <c r="H337"/>
  <c r="H96"/>
  <c r="G96" s="1"/>
  <c r="G123"/>
  <c r="F206"/>
  <c r="H358"/>
  <c r="G336"/>
  <c r="G297"/>
  <c r="E297" s="1"/>
  <c r="H206"/>
  <c r="G206" s="1"/>
  <c r="G218"/>
  <c r="G390"/>
  <c r="H208"/>
  <c r="G223"/>
  <c r="G426"/>
  <c r="E426" s="1"/>
  <c r="D24" i="17" s="1"/>
  <c r="H412" i="28"/>
  <c r="G315"/>
  <c r="E122"/>
  <c r="E417"/>
  <c r="E241"/>
  <c r="E292"/>
  <c r="E280"/>
  <c r="E187"/>
  <c r="E142"/>
  <c r="E283"/>
  <c r="E265"/>
  <c r="E253"/>
  <c r="E219"/>
  <c r="H316"/>
  <c r="E210"/>
  <c r="E432"/>
  <c r="C23" i="17"/>
  <c r="E315" i="28"/>
  <c r="F267"/>
  <c r="H266"/>
  <c r="E256"/>
  <c r="E244"/>
  <c r="H220"/>
  <c r="H70"/>
  <c r="C25" i="17"/>
  <c r="E372" i="28"/>
  <c r="F95"/>
  <c r="E45"/>
  <c r="F96"/>
  <c r="F66"/>
  <c r="E336"/>
  <c r="I267"/>
  <c r="I6" s="1"/>
  <c r="H267"/>
  <c r="E262"/>
  <c r="E250"/>
  <c r="E238"/>
  <c r="E66"/>
  <c r="D18" i="17" s="1"/>
  <c r="E157" i="28"/>
  <c r="H124"/>
  <c r="E102"/>
  <c r="E139"/>
  <c r="E52"/>
  <c r="E55"/>
  <c r="H19"/>
  <c r="H12"/>
  <c r="G12" s="1"/>
  <c r="E28"/>
  <c r="E25"/>
  <c r="F11"/>
  <c r="H11"/>
  <c r="G11" s="1"/>
  <c r="F12"/>
  <c r="E169"/>
  <c r="E144"/>
  <c r="E199"/>
  <c r="E181"/>
  <c r="E173"/>
  <c r="E184"/>
  <c r="E174"/>
  <c r="E154"/>
  <c r="E172"/>
  <c r="E151"/>
  <c r="E148"/>
  <c r="E136"/>
  <c r="E133"/>
  <c r="E112"/>
  <c r="E109"/>
  <c r="E166"/>
  <c r="E130"/>
  <c r="E121"/>
  <c r="E178"/>
  <c r="E196"/>
  <c r="E118"/>
  <c r="E123"/>
  <c r="E115"/>
  <c r="E58"/>
  <c r="E40"/>
  <c r="E22"/>
  <c r="I19"/>
  <c r="E49"/>
  <c r="H66"/>
  <c r="E43"/>
  <c r="E18"/>
  <c r="I5"/>
  <c r="F266"/>
  <c r="F65"/>
  <c r="E231"/>
  <c r="E106"/>
  <c r="H298"/>
  <c r="E214"/>
  <c r="E127"/>
  <c r="H79"/>
  <c r="E303"/>
  <c r="E274"/>
  <c r="H103"/>
  <c r="F13" l="1"/>
  <c r="E425"/>
  <c r="D25" i="17"/>
  <c r="E25" s="1"/>
  <c r="E77" i="28"/>
  <c r="G13"/>
  <c r="G266"/>
  <c r="C15" i="4"/>
  <c r="C19"/>
  <c r="E19" s="1"/>
  <c r="D23" i="17"/>
  <c r="E23" s="1"/>
  <c r="H268" i="28"/>
  <c r="E266"/>
  <c r="H67"/>
  <c r="G66"/>
  <c r="H207"/>
  <c r="G207" s="1"/>
  <c r="I7"/>
  <c r="G267"/>
  <c r="I268"/>
  <c r="E95"/>
  <c r="E11"/>
  <c r="C20" i="17"/>
  <c r="F9" i="28"/>
  <c r="F6" s="1"/>
  <c r="E96"/>
  <c r="D19" i="17" s="1"/>
  <c r="E267" i="28"/>
  <c r="H97"/>
  <c r="F8"/>
  <c r="E12"/>
  <c r="D17" i="17" s="1"/>
  <c r="H13" i="28"/>
  <c r="H10" s="1"/>
  <c r="H9"/>
  <c r="H8"/>
  <c r="E207"/>
  <c r="D21" i="17" l="1"/>
  <c r="E268" i="28"/>
  <c r="C24" i="17"/>
  <c r="E24" s="1"/>
  <c r="F5" i="28"/>
  <c r="F7" s="1"/>
  <c r="F10"/>
  <c r="C19" i="17"/>
  <c r="E19" s="1"/>
  <c r="E65" i="28"/>
  <c r="E13"/>
  <c r="E8"/>
  <c r="C21" i="17"/>
  <c r="C17"/>
  <c r="E17" s="1"/>
  <c r="H6" i="28"/>
  <c r="G6" s="1"/>
  <c r="G9"/>
  <c r="H5"/>
  <c r="G5" s="1"/>
  <c r="G8"/>
  <c r="D20" i="17"/>
  <c r="E20" s="1"/>
  <c r="E9" i="28"/>
  <c r="E6" s="1"/>
  <c r="E21" i="17" l="1"/>
  <c r="G10" i="28"/>
  <c r="C18" i="17"/>
  <c r="E18" s="1"/>
  <c r="E5" i="28"/>
  <c r="E7" s="1"/>
  <c r="E10"/>
  <c r="E12" i="29"/>
  <c r="D15" i="4" s="1"/>
  <c r="E15" s="1"/>
  <c r="G7" i="28"/>
  <c r="H7"/>
  <c r="H6" i="19"/>
  <c r="I6" s="1"/>
  <c r="E9" i="29" l="1"/>
  <c r="D7" i="25"/>
  <c r="D8"/>
  <c r="D10"/>
  <c r="D12"/>
  <c r="D13"/>
  <c r="D14"/>
  <c r="D15"/>
  <c r="D16"/>
  <c r="D17"/>
  <c r="D18"/>
  <c r="D19"/>
  <c r="D21"/>
  <c r="D22"/>
  <c r="D23"/>
  <c r="D43"/>
  <c r="D42" s="1"/>
  <c r="D45"/>
  <c r="D46"/>
  <c r="D47"/>
  <c r="D49"/>
  <c r="D50"/>
  <c r="D5" i="24"/>
  <c r="D6"/>
  <c r="D7"/>
  <c r="D8"/>
  <c r="D9"/>
  <c r="D10"/>
  <c r="D11"/>
  <c r="D12"/>
  <c r="D13"/>
  <c r="D14"/>
  <c r="D15"/>
  <c r="D16"/>
  <c r="D21"/>
  <c r="D22"/>
  <c r="D23"/>
  <c r="E5" i="22"/>
  <c r="G8"/>
  <c r="G9"/>
  <c r="G10"/>
  <c r="G12"/>
  <c r="G16"/>
  <c r="G17"/>
  <c r="G18"/>
  <c r="G19"/>
  <c r="E20"/>
  <c r="E22"/>
  <c r="G23"/>
  <c r="H7" i="21"/>
  <c r="D28"/>
  <c r="H34"/>
  <c r="D48"/>
  <c r="C25" i="20"/>
  <c r="C6" s="1"/>
  <c r="D48" i="25" l="1"/>
  <c r="D41"/>
  <c r="D20"/>
  <c r="D44"/>
  <c r="D11"/>
  <c r="D6"/>
  <c r="D4" i="24"/>
  <c r="E6" i="29"/>
  <c r="E11" i="22"/>
  <c r="E7"/>
  <c r="G6"/>
  <c r="G14"/>
  <c r="G21"/>
  <c r="D40" i="25" l="1"/>
  <c r="D5"/>
  <c r="D4" s="1"/>
  <c r="E4" i="22"/>
  <c r="G7" i="13"/>
  <c r="C9" i="4" l="1"/>
  <c r="D13"/>
  <c r="D11"/>
  <c r="D10"/>
  <c r="C13"/>
  <c r="E13" s="1"/>
  <c r="C12"/>
  <c r="C11"/>
  <c r="E11" s="1"/>
  <c r="C10"/>
  <c r="E10" s="1"/>
  <c r="D14" i="17"/>
  <c r="D13"/>
  <c r="C14"/>
  <c r="E14" s="1"/>
  <c r="C13"/>
  <c r="E13" s="1"/>
  <c r="C8" i="4" l="1"/>
  <c r="E125" i="13"/>
  <c r="E124"/>
  <c r="E122"/>
  <c r="E119" s="1"/>
  <c r="E121"/>
  <c r="E114"/>
  <c r="E113"/>
  <c r="E108"/>
  <c r="E107"/>
  <c r="E99"/>
  <c r="E98"/>
  <c r="C12" i="17" s="1"/>
  <c r="E96" i="13"/>
  <c r="E95"/>
  <c r="E93"/>
  <c r="E92"/>
  <c r="E89"/>
  <c r="E85"/>
  <c r="E84"/>
  <c r="I82"/>
  <c r="I81"/>
  <c r="E79"/>
  <c r="E78"/>
  <c r="E76"/>
  <c r="E75"/>
  <c r="E73"/>
  <c r="E72"/>
  <c r="E70"/>
  <c r="E69"/>
  <c r="E67"/>
  <c r="E66"/>
  <c r="E64"/>
  <c r="E56" s="1"/>
  <c r="D10" i="17" s="1"/>
  <c r="E63" i="13"/>
  <c r="E61"/>
  <c r="E60"/>
  <c r="E55" s="1"/>
  <c r="C10" i="17" s="1"/>
  <c r="E10" s="1"/>
  <c r="H56" i="13"/>
  <c r="G56"/>
  <c r="H55"/>
  <c r="G55"/>
  <c r="I9"/>
  <c r="I8"/>
  <c r="E53"/>
  <c r="E52"/>
  <c r="E50"/>
  <c r="E49"/>
  <c r="E47"/>
  <c r="E46"/>
  <c r="E41"/>
  <c r="E40"/>
  <c r="E38"/>
  <c r="E34"/>
  <c r="E32"/>
  <c r="E31"/>
  <c r="E24"/>
  <c r="E23"/>
  <c r="E15"/>
  <c r="E14"/>
  <c r="E12"/>
  <c r="E11"/>
  <c r="E9" i="15"/>
  <c r="I43"/>
  <c r="I10" i="13"/>
  <c r="I7"/>
  <c r="H7"/>
  <c r="D9" i="4" l="1"/>
  <c r="E9" s="1"/>
  <c r="E10" i="15"/>
  <c r="D15" i="17"/>
  <c r="D12"/>
  <c r="E12" s="1"/>
  <c r="E81" i="13"/>
  <c r="C11" i="17" s="1"/>
  <c r="E82" i="13"/>
  <c r="E118"/>
  <c r="C15" i="17" s="1"/>
  <c r="E15" s="1"/>
  <c r="I119" i="13"/>
  <c r="E35"/>
  <c r="E37"/>
  <c r="E43"/>
  <c r="E44"/>
  <c r="E45"/>
  <c r="E17"/>
  <c r="E18"/>
  <c r="E20"/>
  <c r="E8" s="1"/>
  <c r="E21"/>
  <c r="E26"/>
  <c r="E27"/>
  <c r="E11" i="17" l="1"/>
  <c r="C9"/>
  <c r="E5" i="13"/>
  <c r="E10"/>
  <c r="E7" s="1"/>
  <c r="E9"/>
  <c r="D9" i="17" s="1"/>
  <c r="D11"/>
  <c r="E9" l="1"/>
  <c r="E6" i="13"/>
  <c r="F16" i="4" l="1"/>
  <c r="F24" i="17"/>
  <c r="F25"/>
  <c r="D8"/>
  <c r="F22"/>
  <c r="F15"/>
  <c r="F14"/>
  <c r="F13"/>
  <c r="F12"/>
  <c r="F11"/>
  <c r="F10"/>
  <c r="C8"/>
  <c r="E8" s="1"/>
  <c r="F9"/>
  <c r="G36" i="15"/>
  <c r="H36"/>
  <c r="I36"/>
  <c r="E37"/>
  <c r="G37"/>
  <c r="H37"/>
  <c r="I37"/>
  <c r="G35"/>
  <c r="H35"/>
  <c r="I35"/>
  <c r="I27"/>
  <c r="I26"/>
  <c r="G9"/>
  <c r="G10" s="1"/>
  <c r="H9"/>
  <c r="D12" i="4" l="1"/>
  <c r="E12" s="1"/>
  <c r="E6" i="15"/>
  <c r="H10"/>
  <c r="I5"/>
  <c r="I28"/>
  <c r="G6"/>
  <c r="G7" s="1"/>
  <c r="H6"/>
  <c r="F8" i="17"/>
  <c r="I6" i="15"/>
  <c r="I7" s="1"/>
  <c r="F20" i="17"/>
  <c r="F19"/>
  <c r="F23"/>
  <c r="H7" i="15" l="1"/>
  <c r="C16" i="17"/>
  <c r="F18"/>
  <c r="F9" i="4"/>
  <c r="F10"/>
  <c r="F11"/>
  <c r="F12"/>
  <c r="F13"/>
  <c r="F15"/>
  <c r="F17"/>
  <c r="F18"/>
  <c r="F19"/>
  <c r="F20"/>
  <c r="F21"/>
  <c r="F22"/>
  <c r="D8"/>
  <c r="E8" s="1"/>
  <c r="D14" l="1"/>
  <c r="C14"/>
  <c r="E14" l="1"/>
  <c r="D16" i="17"/>
  <c r="E16" s="1"/>
  <c r="F21"/>
  <c r="F14" i="4"/>
  <c r="F8" l="1"/>
  <c r="F16" i="17" l="1"/>
  <c r="F17"/>
</calcChain>
</file>

<file path=xl/sharedStrings.xml><?xml version="1.0" encoding="utf-8"?>
<sst xmlns="http://schemas.openxmlformats.org/spreadsheetml/2006/main" count="1910" uniqueCount="611">
  <si>
    <t>회계연도</t>
    <phoneticPr fontId="2" type="noConversion"/>
  </si>
  <si>
    <t>2016년</t>
    <phoneticPr fontId="2" type="noConversion"/>
  </si>
  <si>
    <t>회계구분</t>
    <phoneticPr fontId="2" type="noConversion"/>
  </si>
  <si>
    <t>영동군장애인복지관</t>
    <phoneticPr fontId="2" type="noConversion"/>
  </si>
  <si>
    <t>보고구분</t>
    <phoneticPr fontId="2" type="noConversion"/>
  </si>
  <si>
    <t>결산</t>
    <phoneticPr fontId="2" type="noConversion"/>
  </si>
  <si>
    <t>구분</t>
    <phoneticPr fontId="2" type="noConversion"/>
  </si>
  <si>
    <t>과목</t>
    <phoneticPr fontId="2" type="noConversion"/>
  </si>
  <si>
    <t>2016년 결산</t>
    <phoneticPr fontId="2" type="noConversion"/>
  </si>
  <si>
    <t>2016년 예산</t>
    <phoneticPr fontId="2" type="noConversion"/>
  </si>
  <si>
    <t>전입금</t>
    <phoneticPr fontId="3" type="noConversion"/>
  </si>
  <si>
    <t>이월금</t>
    <phoneticPr fontId="3" type="noConversion"/>
  </si>
  <si>
    <t>사무비(인건비)</t>
    <phoneticPr fontId="3" type="noConversion"/>
  </si>
  <si>
    <t>재산조성비</t>
    <phoneticPr fontId="2" type="noConversion"/>
  </si>
  <si>
    <t>합계</t>
    <phoneticPr fontId="2" type="noConversion"/>
  </si>
  <si>
    <t>비고</t>
    <phoneticPr fontId="2" type="noConversion"/>
  </si>
  <si>
    <t>세입</t>
    <phoneticPr fontId="2" type="noConversion"/>
  </si>
  <si>
    <t>합계</t>
    <phoneticPr fontId="2" type="noConversion"/>
  </si>
  <si>
    <t>사업수입</t>
    <phoneticPr fontId="3" type="noConversion"/>
  </si>
  <si>
    <t>후원금수입</t>
    <phoneticPr fontId="3" type="noConversion"/>
  </si>
  <si>
    <t>이용료수입</t>
    <phoneticPr fontId="3" type="noConversion"/>
  </si>
  <si>
    <t xml:space="preserve"> 잡수입</t>
    <phoneticPr fontId="3" type="noConversion"/>
  </si>
  <si>
    <t>세출</t>
    <phoneticPr fontId="2" type="noConversion"/>
  </si>
  <si>
    <t>사무비(업무추진비)</t>
    <phoneticPr fontId="3" type="noConversion"/>
  </si>
  <si>
    <t>사무비(운영비)</t>
    <phoneticPr fontId="3" type="noConversion"/>
  </si>
  <si>
    <t>재산조성비</t>
    <phoneticPr fontId="3" type="noConversion"/>
  </si>
  <si>
    <t>사업비</t>
    <phoneticPr fontId="3" type="noConversion"/>
  </si>
  <si>
    <t>과년도지출</t>
    <phoneticPr fontId="3" type="noConversion"/>
  </si>
  <si>
    <t>전출금</t>
    <phoneticPr fontId="3" type="noConversion"/>
  </si>
  <si>
    <t>잡지출</t>
    <phoneticPr fontId="3" type="noConversion"/>
  </si>
  <si>
    <t>차년이월금</t>
    <phoneticPr fontId="3" type="noConversion"/>
  </si>
  <si>
    <t>후원금</t>
    <phoneticPr fontId="3" type="noConversion"/>
  </si>
  <si>
    <t>잡수입</t>
    <phoneticPr fontId="3" type="noConversion"/>
  </si>
  <si>
    <t>사무비(인건비)</t>
    <phoneticPr fontId="2" type="noConversion"/>
  </si>
  <si>
    <t>사업비</t>
    <phoneticPr fontId="2" type="noConversion"/>
  </si>
  <si>
    <t>과년도지출</t>
    <phoneticPr fontId="2" type="noConversion"/>
  </si>
  <si>
    <t>잡지출</t>
    <phoneticPr fontId="2" type="noConversion"/>
  </si>
  <si>
    <t>차년이월금</t>
    <phoneticPr fontId="2" type="noConversion"/>
  </si>
  <si>
    <t xml:space="preserve">보조금 </t>
    <phoneticPr fontId="3" type="noConversion"/>
  </si>
  <si>
    <t>보조금수입</t>
    <phoneticPr fontId="2" type="noConversion"/>
  </si>
  <si>
    <t>증감(%)</t>
    <phoneticPr fontId="2" type="noConversion"/>
  </si>
  <si>
    <t>증감(%)</t>
    <phoneticPr fontId="2" type="noConversion"/>
  </si>
  <si>
    <t>사업수입</t>
    <phoneticPr fontId="2" type="noConversion"/>
  </si>
  <si>
    <t>(단위 : 원)</t>
    <phoneticPr fontId="2" type="noConversion"/>
  </si>
  <si>
    <t>(단위  : 원)</t>
    <phoneticPr fontId="2" type="noConversion"/>
  </si>
  <si>
    <t>IL정보센터</t>
    <phoneticPr fontId="2" type="noConversion"/>
  </si>
  <si>
    <t>직원처우개선비</t>
    <phoneticPr fontId="2" type="noConversion"/>
  </si>
  <si>
    <t>법인전입금</t>
    <phoneticPr fontId="2" type="noConversion"/>
  </si>
  <si>
    <t>소원우체통</t>
    <phoneticPr fontId="2" type="noConversion"/>
  </si>
  <si>
    <t>후원금</t>
    <phoneticPr fontId="2" type="noConversion"/>
  </si>
  <si>
    <t>과목</t>
    <phoneticPr fontId="2" type="noConversion"/>
  </si>
  <si>
    <t>(관)</t>
  </si>
  <si>
    <t>(항)</t>
  </si>
  <si>
    <t>(목/세목)</t>
  </si>
  <si>
    <t>구분</t>
  </si>
  <si>
    <t>합계</t>
  </si>
  <si>
    <t>국비</t>
  </si>
  <si>
    <t>시도비</t>
  </si>
  <si>
    <t>시군구비</t>
  </si>
  <si>
    <t>자담 후원</t>
  </si>
  <si>
    <t>사업수입</t>
  </si>
  <si>
    <t>언어발달사업</t>
  </si>
  <si>
    <t>예산</t>
  </si>
  <si>
    <t>심리발달사업</t>
  </si>
  <si>
    <t>진단판정비</t>
  </si>
  <si>
    <t>작업훈련비</t>
  </si>
  <si>
    <t>일감사업수익금</t>
  </si>
  <si>
    <t>전환교육이용료</t>
  </si>
  <si>
    <t>IL개발센터</t>
  </si>
  <si>
    <t>IL능력프로그램</t>
  </si>
  <si>
    <t>역량강화사업</t>
  </si>
  <si>
    <t>서예교실이용료</t>
  </si>
  <si>
    <t>레인보우스쿨이용료</t>
  </si>
  <si>
    <t>무지개대학이용료</t>
  </si>
  <si>
    <t>동양화교실이용료</t>
  </si>
  <si>
    <t>급식사업</t>
  </si>
  <si>
    <t>실습지도비</t>
  </si>
  <si>
    <t>장애인활동지원사업</t>
  </si>
  <si>
    <t>보조금</t>
  </si>
  <si>
    <t>인건비지원금</t>
  </si>
  <si>
    <t>운영비지원금</t>
  </si>
  <si>
    <t>종사자대우수당</t>
  </si>
  <si>
    <t>건강증진활동사업</t>
  </si>
  <si>
    <t>여성장애인가사도우미</t>
  </si>
  <si>
    <t>여성장애인평생교육</t>
  </si>
  <si>
    <t>후원금</t>
  </si>
  <si>
    <t>후원금수입</t>
  </si>
  <si>
    <t>지정후원금</t>
  </si>
  <si>
    <t>결연아동후원금</t>
  </si>
  <si>
    <t>발달장애인평생교육</t>
  </si>
  <si>
    <t>비지정후원금</t>
  </si>
  <si>
    <t>운영후원금</t>
  </si>
  <si>
    <t>외부지원금</t>
  </si>
  <si>
    <t>외부지원사업</t>
  </si>
  <si>
    <t>이용료수입</t>
  </si>
  <si>
    <t>시설이용료</t>
  </si>
  <si>
    <t>전입금</t>
  </si>
  <si>
    <t>이월금</t>
  </si>
  <si>
    <t>전년도이월금</t>
  </si>
  <si>
    <t>잡수입</t>
  </si>
  <si>
    <t>예금이자</t>
  </si>
  <si>
    <t>기타잡수입</t>
  </si>
  <si>
    <t>총계</t>
    <phoneticPr fontId="2" type="noConversion"/>
  </si>
  <si>
    <t>비고</t>
    <phoneticPr fontId="2" type="noConversion"/>
  </si>
  <si>
    <t>합계</t>
    <phoneticPr fontId="2" type="noConversion"/>
  </si>
  <si>
    <t>보조금</t>
    <phoneticPr fontId="2" type="noConversion"/>
  </si>
  <si>
    <t>일감사업보조금</t>
    <phoneticPr fontId="2" type="noConversion"/>
  </si>
  <si>
    <t>이용료수입</t>
    <phoneticPr fontId="2" type="noConversion"/>
  </si>
  <si>
    <t>전입금</t>
    <phoneticPr fontId="2" type="noConversion"/>
  </si>
  <si>
    <t>이월금</t>
    <phoneticPr fontId="2" type="noConversion"/>
  </si>
  <si>
    <t>잡수입</t>
    <phoneticPr fontId="2" type="noConversion"/>
  </si>
  <si>
    <t>사무비</t>
  </si>
  <si>
    <t>인건비</t>
  </si>
  <si>
    <t>급여</t>
  </si>
  <si>
    <t>제수당</t>
  </si>
  <si>
    <t>일용잡급</t>
  </si>
  <si>
    <t>퇴직적립금</t>
  </si>
  <si>
    <t>사회보험부담금</t>
  </si>
  <si>
    <t>퇴직적립연금수수료</t>
    <phoneticPr fontId="2" type="noConversion"/>
  </si>
  <si>
    <t>국민연금보험료</t>
    <phoneticPr fontId="2" type="noConversion"/>
  </si>
  <si>
    <t>연차수당</t>
  </si>
  <si>
    <t>시간외근무수당</t>
  </si>
  <si>
    <t>효도수당</t>
    <phoneticPr fontId="2" type="noConversion"/>
  </si>
  <si>
    <t>가족수당</t>
    <phoneticPr fontId="2" type="noConversion"/>
  </si>
  <si>
    <t>직책수당</t>
    <phoneticPr fontId="2" type="noConversion"/>
  </si>
  <si>
    <t>업무추진비</t>
  </si>
  <si>
    <t>기관운영비</t>
  </si>
  <si>
    <t>직책보조비</t>
  </si>
  <si>
    <t>회의비</t>
  </si>
  <si>
    <t>운영비</t>
  </si>
  <si>
    <t>여비</t>
  </si>
  <si>
    <t>기관운영일반</t>
    <phoneticPr fontId="2" type="noConversion"/>
  </si>
  <si>
    <t>유관기관업무협의</t>
    <phoneticPr fontId="2" type="noConversion"/>
  </si>
  <si>
    <t>관장</t>
    <phoneticPr fontId="2" type="noConversion"/>
  </si>
  <si>
    <t>수용비및수수료</t>
  </si>
  <si>
    <t>공공요금</t>
  </si>
  <si>
    <t>서적및신문구독료등</t>
    <phoneticPr fontId="2" type="noConversion"/>
  </si>
  <si>
    <t>서식및봉투인쇄비</t>
    <phoneticPr fontId="2" type="noConversion"/>
  </si>
  <si>
    <t>환경관리용품비</t>
    <phoneticPr fontId="2" type="noConversion"/>
  </si>
  <si>
    <t>기타수용비및수수료</t>
    <phoneticPr fontId="2" type="noConversion"/>
  </si>
  <si>
    <t>전화요금</t>
    <phoneticPr fontId="2" type="noConversion"/>
  </si>
  <si>
    <t>전기요금</t>
    <phoneticPr fontId="2" type="noConversion"/>
  </si>
  <si>
    <t>제세공과금</t>
  </si>
  <si>
    <t>우편료</t>
    <phoneticPr fontId="2" type="noConversion"/>
  </si>
  <si>
    <t>상ㆍ하수도 요금</t>
    <phoneticPr fontId="2" type="noConversion"/>
  </si>
  <si>
    <t>가스요금</t>
    <phoneticPr fontId="2" type="noConversion"/>
  </si>
  <si>
    <t>차량보험료</t>
    <phoneticPr fontId="2" type="noConversion"/>
  </si>
  <si>
    <t>일반화재보험료</t>
    <phoneticPr fontId="2" type="noConversion"/>
  </si>
  <si>
    <t>자동차세</t>
    <phoneticPr fontId="2" type="noConversion"/>
  </si>
  <si>
    <t>사회복지시설종합공제</t>
    <phoneticPr fontId="2" type="noConversion"/>
  </si>
  <si>
    <t>차량비</t>
  </si>
  <si>
    <t>신원보증보험료</t>
    <phoneticPr fontId="2" type="noConversion"/>
  </si>
  <si>
    <t>기타제세공과금 등</t>
    <phoneticPr fontId="2" type="noConversion"/>
  </si>
  <si>
    <t>여행배상책임공제보험</t>
    <phoneticPr fontId="2" type="noConversion"/>
  </si>
  <si>
    <t>정비유지비</t>
    <phoneticPr fontId="2" type="noConversion"/>
  </si>
  <si>
    <t>난방비</t>
  </si>
  <si>
    <t>기타운영비</t>
  </si>
  <si>
    <t>직원복리비</t>
  </si>
  <si>
    <t>하이패스차량충전</t>
    <phoneticPr fontId="2" type="noConversion"/>
  </si>
  <si>
    <t>특근매식비</t>
    <phoneticPr fontId="2" type="noConversion"/>
  </si>
  <si>
    <t>탕비실운영비</t>
    <phoneticPr fontId="2" type="noConversion"/>
  </si>
  <si>
    <t>재산조성비</t>
  </si>
  <si>
    <t>시설비</t>
  </si>
  <si>
    <t>자산취득비</t>
  </si>
  <si>
    <t>시설환경정비비</t>
    <phoneticPr fontId="2" type="noConversion"/>
  </si>
  <si>
    <t>사무용가구및집기류</t>
    <phoneticPr fontId="2" type="noConversion"/>
  </si>
  <si>
    <t>전산장비및사무기기</t>
    <phoneticPr fontId="2" type="noConversion"/>
  </si>
  <si>
    <t>교육용기자재구입외</t>
    <phoneticPr fontId="2" type="noConversion"/>
  </si>
  <si>
    <t>시설장비유지비</t>
  </si>
  <si>
    <t>전기안전대행수수료</t>
    <phoneticPr fontId="2" type="noConversion"/>
  </si>
  <si>
    <t>경비시스템수수료</t>
    <phoneticPr fontId="2" type="noConversion"/>
  </si>
  <si>
    <t>전산시스템유지보수비</t>
    <phoneticPr fontId="2" type="noConversion"/>
  </si>
  <si>
    <t>전기기자재구입비</t>
    <phoneticPr fontId="2" type="noConversion"/>
  </si>
  <si>
    <t>소방작동기능점검비</t>
    <phoneticPr fontId="2" type="noConversion"/>
  </si>
  <si>
    <t>청소용역비</t>
    <phoneticPr fontId="2" type="noConversion"/>
  </si>
  <si>
    <t>정수기유지관리비</t>
    <phoneticPr fontId="2" type="noConversion"/>
  </si>
  <si>
    <t>복사기유지관리비</t>
    <phoneticPr fontId="2" type="noConversion"/>
  </si>
  <si>
    <t>사업비</t>
  </si>
  <si>
    <t>상담발달지원</t>
  </si>
  <si>
    <t>정보직업지원</t>
  </si>
  <si>
    <t>상담실운영비</t>
    <phoneticPr fontId="2" type="noConversion"/>
  </si>
  <si>
    <t>심리발달(치료)</t>
    <phoneticPr fontId="2" type="noConversion"/>
  </si>
  <si>
    <t>IL개발센터</t>
    <phoneticPr fontId="2" type="noConversion"/>
  </si>
  <si>
    <t>사회복지현장실습</t>
    <phoneticPr fontId="2" type="noConversion"/>
  </si>
  <si>
    <t>지역사회투자서비스</t>
    <phoneticPr fontId="2" type="noConversion"/>
  </si>
  <si>
    <t>일감사업</t>
  </si>
  <si>
    <t>사회통합지원</t>
  </si>
  <si>
    <t>직업훈련교육비외</t>
    <phoneticPr fontId="2" type="noConversion"/>
  </si>
  <si>
    <t>전환교육</t>
    <phoneticPr fontId="2" type="noConversion"/>
  </si>
  <si>
    <t>레인보우스쿨</t>
    <phoneticPr fontId="2" type="noConversion"/>
  </si>
  <si>
    <t>재가복지사업</t>
  </si>
  <si>
    <t>장애인역량강화</t>
    <phoneticPr fontId="2" type="noConversion"/>
  </si>
  <si>
    <t>기획연구공동체</t>
  </si>
  <si>
    <t>건강증진사업</t>
  </si>
  <si>
    <t>자원봉사개발및관리</t>
    <phoneticPr fontId="2" type="noConversion"/>
  </si>
  <si>
    <t>절기행사</t>
    <phoneticPr fontId="2" type="noConversion"/>
  </si>
  <si>
    <t>기획운영</t>
    <phoneticPr fontId="2" type="noConversion"/>
  </si>
  <si>
    <t>연구교육</t>
    <phoneticPr fontId="2" type="noConversion"/>
  </si>
  <si>
    <t>지역사회개발</t>
    <phoneticPr fontId="2" type="noConversion"/>
  </si>
  <si>
    <t>작품공모전및순회전시</t>
    <phoneticPr fontId="2" type="noConversion"/>
  </si>
  <si>
    <t>연합캠프</t>
    <phoneticPr fontId="2" type="noConversion"/>
  </si>
  <si>
    <t>장애인집합정보화</t>
    <phoneticPr fontId="2" type="noConversion"/>
  </si>
  <si>
    <t>과년도지출</t>
  </si>
  <si>
    <t>전출금</t>
  </si>
  <si>
    <t>사업전출금</t>
  </si>
  <si>
    <t>잡지출</t>
  </si>
  <si>
    <t>센터운영비전출금</t>
    <phoneticPr fontId="2" type="noConversion"/>
  </si>
  <si>
    <t>차년이월금</t>
  </si>
  <si>
    <t>총계</t>
    <phoneticPr fontId="2" type="noConversion"/>
  </si>
  <si>
    <t>자부담</t>
    <phoneticPr fontId="2" type="noConversion"/>
  </si>
  <si>
    <t>후원</t>
    <phoneticPr fontId="2" type="noConversion"/>
  </si>
  <si>
    <t>사회부담금</t>
  </si>
  <si>
    <t>생활지원사업</t>
  </si>
  <si>
    <t>자원개발및연계사업</t>
  </si>
  <si>
    <t>인건비</t>
    <phoneticPr fontId="2" type="noConversion"/>
  </si>
  <si>
    <t>국민연금</t>
    <phoneticPr fontId="2" type="noConversion"/>
  </si>
  <si>
    <t>산재보험</t>
    <phoneticPr fontId="2" type="noConversion"/>
  </si>
  <si>
    <t>밑반찬지원서비스</t>
    <phoneticPr fontId="2" type="noConversion"/>
  </si>
  <si>
    <t>위생서비스</t>
    <phoneticPr fontId="2" type="noConversion"/>
  </si>
  <si>
    <t>문화체험</t>
    <phoneticPr fontId="2" type="noConversion"/>
  </si>
  <si>
    <t>김장나누기</t>
    <phoneticPr fontId="2" type="noConversion"/>
  </si>
  <si>
    <t>결연아동후원사업</t>
    <phoneticPr fontId="2" type="noConversion"/>
  </si>
  <si>
    <t>시설비</t>
    <phoneticPr fontId="2" type="noConversion"/>
  </si>
  <si>
    <t>밀알재단결연후원금</t>
  </si>
  <si>
    <t>사업전입금</t>
  </si>
  <si>
    <t>운영비전입금</t>
  </si>
  <si>
    <t>전년이월금</t>
  </si>
  <si>
    <t>보조금이월금</t>
  </si>
  <si>
    <t>자부담이월금</t>
  </si>
  <si>
    <t>예금이자수입</t>
  </si>
  <si>
    <t>(1) 2016년도 세입결산서 「복지관」</t>
    <phoneticPr fontId="2" type="noConversion"/>
  </si>
  <si>
    <t>(2) 2016년도 세출결산서 「복지관」</t>
    <phoneticPr fontId="2" type="noConversion"/>
  </si>
  <si>
    <t>전입금</t>
    <phoneticPr fontId="2" type="noConversion"/>
  </si>
  <si>
    <t>운영비(운영비)</t>
    <phoneticPr fontId="2" type="noConversion"/>
  </si>
  <si>
    <t>운영비(업무추진비)</t>
    <phoneticPr fontId="2" type="noConversion"/>
  </si>
  <si>
    <t>2016년도 재가장애인복지센터 총괄표</t>
    <phoneticPr fontId="2" type="noConversion"/>
  </si>
  <si>
    <t>2016년도 영동군장애인복지관 총괄표</t>
    <phoneticPr fontId="2" type="noConversion"/>
  </si>
  <si>
    <t>재가장애인복지센터</t>
    <phoneticPr fontId="2" type="noConversion"/>
  </si>
  <si>
    <t>(2) 2016년도 세출결산서 「재가장애인복지센터」</t>
    <phoneticPr fontId="2" type="noConversion"/>
  </si>
  <si>
    <t>(1) 2016년도 세입결산서 「재가장애인복지센터」</t>
    <phoneticPr fontId="2" type="noConversion"/>
  </si>
  <si>
    <t>결산</t>
    <phoneticPr fontId="2" type="noConversion"/>
  </si>
  <si>
    <t>증감</t>
    <phoneticPr fontId="2" type="noConversion"/>
  </si>
  <si>
    <t>예산</t>
    <phoneticPr fontId="2" type="noConversion"/>
  </si>
  <si>
    <t>증감</t>
    <phoneticPr fontId="2" type="noConversion"/>
  </si>
  <si>
    <t>결산</t>
    <phoneticPr fontId="2" type="noConversion"/>
  </si>
  <si>
    <t>목</t>
    <phoneticPr fontId="2" type="noConversion"/>
  </si>
  <si>
    <t>항</t>
    <phoneticPr fontId="2" type="noConversion"/>
  </si>
  <si>
    <t>관</t>
    <phoneticPr fontId="2" type="noConversion"/>
  </si>
  <si>
    <t>(단위 : 원)</t>
    <phoneticPr fontId="2" type="noConversion"/>
  </si>
  <si>
    <t>구분 : 세출</t>
    <phoneticPr fontId="2" type="noConversion"/>
  </si>
  <si>
    <t>사업수입</t>
    <phoneticPr fontId="2" type="noConversion"/>
  </si>
  <si>
    <t>합계</t>
    <phoneticPr fontId="2" type="noConversion"/>
  </si>
  <si>
    <t>산출내역</t>
    <phoneticPr fontId="2" type="noConversion"/>
  </si>
  <si>
    <t>금액</t>
    <phoneticPr fontId="2" type="noConversion"/>
  </si>
  <si>
    <t>내역</t>
    <phoneticPr fontId="2" type="noConversion"/>
  </si>
  <si>
    <t>(5) 2016년도 사업수입 명세서 「재가복지봉사센터」</t>
    <phoneticPr fontId="2" type="noConversion"/>
  </si>
  <si>
    <t>서비스이용료</t>
    <phoneticPr fontId="2" type="noConversion"/>
  </si>
  <si>
    <t>활동지원사업 교통지원금</t>
  </si>
  <si>
    <t>활동지원사업 가산수당</t>
  </si>
  <si>
    <t>1년미만퇴사자 퇴직연금반환</t>
  </si>
  <si>
    <t>장애인활동지원사업</t>
    <phoneticPr fontId="2" type="noConversion"/>
  </si>
  <si>
    <t>실습지도비</t>
    <phoneticPr fontId="2" type="noConversion"/>
  </si>
  <si>
    <t>중식수입</t>
    <phoneticPr fontId="2" type="noConversion"/>
  </si>
  <si>
    <t>급식사업</t>
    <phoneticPr fontId="2" type="noConversion"/>
  </si>
  <si>
    <t>역량강화사업</t>
    <phoneticPr fontId="2" type="noConversion"/>
  </si>
  <si>
    <t>직업전환교육</t>
    <phoneticPr fontId="2" type="noConversion"/>
  </si>
  <si>
    <t>일감사업 수익금</t>
    <phoneticPr fontId="2" type="noConversion"/>
  </si>
  <si>
    <t>작업훈련비</t>
    <phoneticPr fontId="2" type="noConversion"/>
  </si>
  <si>
    <t>진단판정비</t>
    <phoneticPr fontId="2" type="noConversion"/>
  </si>
  <si>
    <t>이용료</t>
    <phoneticPr fontId="2" type="noConversion"/>
  </si>
  <si>
    <t>심리발달사업</t>
    <phoneticPr fontId="2" type="noConversion"/>
  </si>
  <si>
    <t>언어발달사업</t>
    <phoneticPr fontId="2" type="noConversion"/>
  </si>
  <si>
    <t>사업수입</t>
    <phoneticPr fontId="2" type="noConversion"/>
  </si>
  <si>
    <t>합계</t>
    <phoneticPr fontId="2" type="noConversion"/>
  </si>
  <si>
    <t>비고</t>
    <phoneticPr fontId="2" type="noConversion"/>
  </si>
  <si>
    <t>산출내역</t>
    <phoneticPr fontId="2" type="noConversion"/>
  </si>
  <si>
    <t>금액</t>
    <phoneticPr fontId="2" type="noConversion"/>
  </si>
  <si>
    <t>내역</t>
    <phoneticPr fontId="2" type="noConversion"/>
  </si>
  <si>
    <t>(단위  : 원)</t>
    <phoneticPr fontId="2" type="noConversion"/>
  </si>
  <si>
    <t>(5) 2016년도 사업수입 명세서 「복지관」</t>
    <phoneticPr fontId="2" type="noConversion"/>
  </si>
  <si>
    <t>12월 대우수당지원금</t>
  </si>
  <si>
    <t>운영보조금</t>
    <phoneticPr fontId="2" type="noConversion"/>
  </si>
  <si>
    <t xml:space="preserve"> 2016-12-20</t>
  </si>
  <si>
    <t>11월 대우수당지원금</t>
  </si>
  <si>
    <t xml:space="preserve"> 2016-11-22</t>
  </si>
  <si>
    <t>`</t>
    <phoneticPr fontId="2" type="noConversion"/>
  </si>
  <si>
    <t>10월 대우수당지원금</t>
  </si>
  <si>
    <t xml:space="preserve"> 2016-10-21</t>
  </si>
  <si>
    <t>9월 대우수당지원금</t>
    <phoneticPr fontId="2" type="noConversion"/>
  </si>
  <si>
    <t xml:space="preserve"> 2016-09-21</t>
  </si>
  <si>
    <t>8월 대우수당지원금</t>
    <phoneticPr fontId="2" type="noConversion"/>
  </si>
  <si>
    <t xml:space="preserve"> 2016-08-25</t>
  </si>
  <si>
    <t>7월 대우수당지원금</t>
    <phoneticPr fontId="2" type="noConversion"/>
  </si>
  <si>
    <t xml:space="preserve"> 2016-07-25</t>
  </si>
  <si>
    <t>6월 대우수당지원금</t>
    <phoneticPr fontId="2" type="noConversion"/>
  </si>
  <si>
    <t xml:space="preserve"> 2016-06-23</t>
  </si>
  <si>
    <t>하반기 지원금</t>
    <phoneticPr fontId="2" type="noConversion"/>
  </si>
  <si>
    <t xml:space="preserve"> 2016-06-16</t>
  </si>
  <si>
    <t>5월 대우수당지원금</t>
    <phoneticPr fontId="2" type="noConversion"/>
  </si>
  <si>
    <t xml:space="preserve"> 2016-05-23</t>
  </si>
  <si>
    <t>4월 대우수당지원금</t>
    <phoneticPr fontId="2" type="noConversion"/>
  </si>
  <si>
    <t xml:space="preserve"> 2016-04-25</t>
  </si>
  <si>
    <t>2/4분기 지원금</t>
    <phoneticPr fontId="2" type="noConversion"/>
  </si>
  <si>
    <t xml:space="preserve"> 2016-03-29</t>
  </si>
  <si>
    <t>3월 대우수당지원금</t>
    <phoneticPr fontId="2" type="noConversion"/>
  </si>
  <si>
    <t>운영보조금</t>
    <phoneticPr fontId="2" type="noConversion"/>
  </si>
  <si>
    <t xml:space="preserve"> 2016-03-25</t>
  </si>
  <si>
    <t>2월 대우수당지원금</t>
  </si>
  <si>
    <t>운영보조금</t>
    <phoneticPr fontId="2" type="noConversion"/>
  </si>
  <si>
    <t xml:space="preserve"> 2016-02-26</t>
  </si>
  <si>
    <t>&lt;계&gt;</t>
    <phoneticPr fontId="2" type="noConversion"/>
  </si>
  <si>
    <t>1월 대우수당지원금</t>
    <phoneticPr fontId="2" type="noConversion"/>
  </si>
  <si>
    <t xml:space="preserve"> 2016-01-28</t>
  </si>
  <si>
    <t>11,634,368  Χ 12월 =</t>
    <phoneticPr fontId="2" type="noConversion"/>
  </si>
  <si>
    <t xml:space="preserve">사무비 / 인건비 </t>
    <phoneticPr fontId="2" type="noConversion"/>
  </si>
  <si>
    <t>충청북도 / 영동군</t>
    <phoneticPr fontId="2" type="noConversion"/>
  </si>
  <si>
    <t>1/4분기 지원금</t>
    <phoneticPr fontId="2" type="noConversion"/>
  </si>
  <si>
    <t xml:space="preserve"> 2016-01-25</t>
  </si>
  <si>
    <t>산출기초</t>
    <phoneticPr fontId="2" type="noConversion"/>
  </si>
  <si>
    <t>보조기관</t>
    <phoneticPr fontId="2" type="noConversion"/>
  </si>
  <si>
    <t>보조내역</t>
    <phoneticPr fontId="2" type="noConversion"/>
  </si>
  <si>
    <t>보조구분</t>
    <phoneticPr fontId="2" type="noConversion"/>
  </si>
  <si>
    <t>수령일</t>
    <phoneticPr fontId="2" type="noConversion"/>
  </si>
  <si>
    <t>(6) 2016년도 정부보조금 명세서 「재가복지봉사센터」</t>
    <phoneticPr fontId="2" type="noConversion"/>
  </si>
  <si>
    <t>사업비</t>
    <phoneticPr fontId="2" type="noConversion"/>
  </si>
  <si>
    <t xml:space="preserve"> 2016-11-10</t>
  </si>
  <si>
    <t xml:space="preserve"> 2016-10-13</t>
  </si>
  <si>
    <t>9월 대우수당지원금</t>
  </si>
  <si>
    <t xml:space="preserve"> 2016-09-23</t>
  </si>
  <si>
    <t>8월 대우수당지원금</t>
    <phoneticPr fontId="2" type="noConversion"/>
  </si>
  <si>
    <t xml:space="preserve"> 2016-08-02</t>
  </si>
  <si>
    <t>7월 대우수당지원금</t>
    <phoneticPr fontId="2" type="noConversion"/>
  </si>
  <si>
    <t>3/4분기 및 4/4분기 보조금</t>
    <phoneticPr fontId="2" type="noConversion"/>
  </si>
  <si>
    <t xml:space="preserve"> 2016-06-15</t>
  </si>
  <si>
    <t xml:space="preserve"> 2016-06-10</t>
  </si>
  <si>
    <t>6월 대우수당지원금</t>
    <phoneticPr fontId="2" type="noConversion"/>
  </si>
  <si>
    <t>5월 대우수당지원금</t>
    <phoneticPr fontId="2" type="noConversion"/>
  </si>
  <si>
    <t xml:space="preserve"> 2016-05-19</t>
  </si>
  <si>
    <t>4월 대우수당지원금</t>
  </si>
  <si>
    <t>2/4분기 보조금</t>
    <phoneticPr fontId="2" type="noConversion"/>
  </si>
  <si>
    <t>3월 대우수당지원금</t>
    <phoneticPr fontId="2" type="noConversion"/>
  </si>
  <si>
    <t xml:space="preserve"> 2016-03-22</t>
  </si>
  <si>
    <t xml:space="preserve"> 2016-03-02</t>
  </si>
  <si>
    <t>2월 대우수당지원금</t>
    <phoneticPr fontId="2" type="noConversion"/>
  </si>
  <si>
    <t xml:space="preserve">10,683,334 Χ 12월 = </t>
    <phoneticPr fontId="2" type="noConversion"/>
  </si>
  <si>
    <t xml:space="preserve">사업비           </t>
    <phoneticPr fontId="2" type="noConversion"/>
  </si>
  <si>
    <t xml:space="preserve">14,166,666 Χ 12월 = </t>
    <phoneticPr fontId="2" type="noConversion"/>
  </si>
  <si>
    <t xml:space="preserve">사무비 / 운영비 </t>
    <phoneticPr fontId="2" type="noConversion"/>
  </si>
  <si>
    <t xml:space="preserve"> 2016-01-27</t>
  </si>
  <si>
    <t>58,450,481  Χ 12월 =</t>
    <phoneticPr fontId="2" type="noConversion"/>
  </si>
  <si>
    <t xml:space="preserve"> 2016-01-26</t>
  </si>
  <si>
    <t>(6) 2016년도 정부보조금 명세서 「복지관」</t>
    <phoneticPr fontId="2" type="noConversion"/>
  </si>
  <si>
    <t>* 25명 * 12월</t>
    <phoneticPr fontId="2" type="noConversion"/>
  </si>
  <si>
    <t>시간외근무수당</t>
    <phoneticPr fontId="2" type="noConversion"/>
  </si>
  <si>
    <t>* 25명 * 1회</t>
    <phoneticPr fontId="2" type="noConversion"/>
  </si>
  <si>
    <t>연차수당</t>
    <phoneticPr fontId="2" type="noConversion"/>
  </si>
  <si>
    <t>산재보험</t>
    <phoneticPr fontId="2" type="noConversion"/>
  </si>
  <si>
    <t>고용보험</t>
    <phoneticPr fontId="2" type="noConversion"/>
  </si>
  <si>
    <t>국민연금</t>
    <phoneticPr fontId="2" type="noConversion"/>
  </si>
  <si>
    <t>건강보험</t>
    <phoneticPr fontId="2" type="noConversion"/>
  </si>
  <si>
    <t>사회부담금</t>
    <phoneticPr fontId="2" type="noConversion"/>
  </si>
  <si>
    <t>퇴직적립금</t>
    <phoneticPr fontId="2" type="noConversion"/>
  </si>
  <si>
    <t>종사자대우수당</t>
    <phoneticPr fontId="2" type="noConversion"/>
  </si>
  <si>
    <t>* 5명 * 12월</t>
    <phoneticPr fontId="2" type="noConversion"/>
  </si>
  <si>
    <t>직책수당</t>
    <phoneticPr fontId="2" type="noConversion"/>
  </si>
  <si>
    <t>* 13명 * 12월</t>
    <phoneticPr fontId="2" type="noConversion"/>
  </si>
  <si>
    <t>가족수당</t>
    <phoneticPr fontId="2" type="noConversion"/>
  </si>
  <si>
    <t>* 25명 * 2회</t>
    <phoneticPr fontId="2" type="noConversion"/>
  </si>
  <si>
    <t>효도수당</t>
    <phoneticPr fontId="2" type="noConversion"/>
  </si>
  <si>
    <t>제수당</t>
    <phoneticPr fontId="2" type="noConversion"/>
  </si>
  <si>
    <t>기본급</t>
    <phoneticPr fontId="2" type="noConversion"/>
  </si>
  <si>
    <t>급여</t>
    <phoneticPr fontId="2" type="noConversion"/>
  </si>
  <si>
    <t>인건비</t>
    <phoneticPr fontId="2" type="noConversion"/>
  </si>
  <si>
    <t>사무비</t>
    <phoneticPr fontId="2" type="noConversion"/>
  </si>
  <si>
    <t>&lt; 인건비 총계 &gt;</t>
    <phoneticPr fontId="2" type="noConversion"/>
  </si>
  <si>
    <t>세목</t>
    <phoneticPr fontId="2" type="noConversion"/>
  </si>
  <si>
    <t>목</t>
    <phoneticPr fontId="2" type="noConversion"/>
  </si>
  <si>
    <t>항</t>
    <phoneticPr fontId="2" type="noConversion"/>
  </si>
  <si>
    <t>관</t>
    <phoneticPr fontId="2" type="noConversion"/>
  </si>
  <si>
    <t>(단위 : 원)</t>
    <phoneticPr fontId="2" type="noConversion"/>
  </si>
  <si>
    <t>=</t>
    <phoneticPr fontId="2" type="noConversion"/>
  </si>
  <si>
    <t>결연아동후원, 긴급지원사업  등</t>
    <phoneticPr fontId="2" type="noConversion"/>
  </si>
  <si>
    <t>자원개발및연계사업</t>
    <phoneticPr fontId="2" type="noConversion"/>
  </si>
  <si>
    <t>밑반찬서비스, 위생서비스, 절기행사, 문화체험, 김장나누기, 산촌고립이동복지관 등</t>
    <phoneticPr fontId="2" type="noConversion"/>
  </si>
  <si>
    <t>생활지원사업</t>
    <phoneticPr fontId="2" type="noConversion"/>
  </si>
  <si>
    <t>사업비 총계</t>
    <phoneticPr fontId="2" type="noConversion"/>
  </si>
  <si>
    <t>목</t>
    <phoneticPr fontId="2" type="noConversion"/>
  </si>
  <si>
    <t>항</t>
    <phoneticPr fontId="2" type="noConversion"/>
  </si>
  <si>
    <t>관</t>
    <phoneticPr fontId="2" type="noConversion"/>
  </si>
  <si>
    <t>(9) 2016년도 사업비 명세서 「재가복지봉사센터」</t>
    <phoneticPr fontId="2" type="noConversion"/>
  </si>
  <si>
    <t>장애인생활체육기금, 에너지효율개선사업, 사회통합실현프로그램, 볼링대회, 소원우체통</t>
    <phoneticPr fontId="2" type="noConversion"/>
  </si>
  <si>
    <t>외부지원사업</t>
    <phoneticPr fontId="2" type="noConversion"/>
  </si>
  <si>
    <t>장애인집합정보화</t>
    <phoneticPr fontId="2" type="noConversion"/>
  </si>
  <si>
    <t>여성장애인평생교육</t>
    <phoneticPr fontId="2" type="noConversion"/>
  </si>
  <si>
    <t>희망그린걷기대회, 작품공모전및순회전시, 연합캠프</t>
    <phoneticPr fontId="2" type="noConversion"/>
  </si>
  <si>
    <t>건강증진사업</t>
    <phoneticPr fontId="2" type="noConversion"/>
  </si>
  <si>
    <t>기획운영, 연구교육, 중식, 지역사회개발</t>
    <phoneticPr fontId="2" type="noConversion"/>
  </si>
  <si>
    <t>기획연구공동체</t>
    <phoneticPr fontId="2" type="noConversion"/>
  </si>
  <si>
    <t>여성장애인가사도우미</t>
    <phoneticPr fontId="2" type="noConversion"/>
  </si>
  <si>
    <t>장애인활동지원</t>
    <phoneticPr fontId="2" type="noConversion"/>
  </si>
  <si>
    <t>자원봉사개발및관리, 절기행사</t>
    <phoneticPr fontId="2" type="noConversion"/>
  </si>
  <si>
    <t>재가복지사업</t>
    <phoneticPr fontId="2" type="noConversion"/>
  </si>
  <si>
    <t>무지개대학, 레인보우스쿨, 행복한부부소통, 무지개뜨는영동, 장애인역량강화, 희망영동스포츠단</t>
    <phoneticPr fontId="2" type="noConversion"/>
  </si>
  <si>
    <t>사회통합지원</t>
    <phoneticPr fontId="2" type="noConversion"/>
  </si>
  <si>
    <t>직업훈련교육비, 레인보우카페, 전환교육 외</t>
    <phoneticPr fontId="2" type="noConversion"/>
  </si>
  <si>
    <t>일감사업</t>
    <phoneticPr fontId="2" type="noConversion"/>
  </si>
  <si>
    <t>IL정보센터</t>
    <phoneticPr fontId="2" type="noConversion"/>
  </si>
  <si>
    <t>정보직업지원</t>
    <phoneticPr fontId="2" type="noConversion"/>
  </si>
  <si>
    <t>상담실운영, 심리발달, 언어발달, 부모교육, IL개발센터, 현장실습, 지역사회투자사업</t>
    <phoneticPr fontId="2" type="noConversion"/>
  </si>
  <si>
    <t>상담발달지원</t>
    <phoneticPr fontId="2" type="noConversion"/>
  </si>
  <si>
    <t>=</t>
    <phoneticPr fontId="2" type="noConversion"/>
  </si>
  <si>
    <t xml:space="preserve"> 12월</t>
    <phoneticPr fontId="2" type="noConversion"/>
  </si>
  <si>
    <t>전산장비유지비</t>
    <phoneticPr fontId="2" type="noConversion"/>
  </si>
  <si>
    <t>시설장비유지비</t>
    <phoneticPr fontId="2" type="noConversion"/>
  </si>
  <si>
    <t>기타시설비</t>
    <phoneticPr fontId="2" type="noConversion"/>
  </si>
  <si>
    <t>시설비</t>
    <phoneticPr fontId="2" type="noConversion"/>
  </si>
  <si>
    <t>소계</t>
    <phoneticPr fontId="2" type="noConversion"/>
  </si>
  <si>
    <t>재산조성비</t>
    <phoneticPr fontId="2" type="noConversion"/>
  </si>
  <si>
    <t>각종세금및보험료</t>
    <phoneticPr fontId="2" type="noConversion"/>
  </si>
  <si>
    <t>제세공과금</t>
    <phoneticPr fontId="2" type="noConversion"/>
  </si>
  <si>
    <t>차량관리비</t>
    <phoneticPr fontId="2" type="noConversion"/>
  </si>
  <si>
    <t>차량비</t>
    <phoneticPr fontId="2" type="noConversion"/>
  </si>
  <si>
    <t>사무비</t>
    <phoneticPr fontId="2" type="noConversion"/>
  </si>
  <si>
    <t>수용비및수수로</t>
    <phoneticPr fontId="2" type="noConversion"/>
  </si>
  <si>
    <t>운영비</t>
    <phoneticPr fontId="2" type="noConversion"/>
  </si>
  <si>
    <t>직원회의비</t>
    <phoneticPr fontId="2" type="noConversion"/>
  </si>
  <si>
    <t>회의비</t>
    <phoneticPr fontId="2" type="noConversion"/>
  </si>
  <si>
    <t>업무추진비</t>
    <phoneticPr fontId="2" type="noConversion"/>
  </si>
  <si>
    <t>비고</t>
    <phoneticPr fontId="2" type="noConversion"/>
  </si>
  <si>
    <t>산출내역</t>
    <phoneticPr fontId="2" type="noConversion"/>
  </si>
  <si>
    <t>금액</t>
    <phoneticPr fontId="2" type="noConversion"/>
  </si>
  <si>
    <t>(10) 2016년도 사업비 명세서 「재가복지봉사센터」</t>
    <phoneticPr fontId="2" type="noConversion"/>
  </si>
  <si>
    <t>전기안전대행수수료, 경비시스템수수료 등</t>
    <phoneticPr fontId="2" type="noConversion"/>
  </si>
  <si>
    <t>교육용기자재구입 등</t>
    <phoneticPr fontId="2" type="noConversion"/>
  </si>
  <si>
    <t>자산취득비</t>
    <phoneticPr fontId="2" type="noConversion"/>
  </si>
  <si>
    <t>시설환경정비비, 기타시설설치비 등</t>
    <phoneticPr fontId="2" type="noConversion"/>
  </si>
  <si>
    <t>직원처우개선비</t>
    <phoneticPr fontId="2" type="noConversion"/>
  </si>
  <si>
    <t>직원복리비</t>
    <phoneticPr fontId="2" type="noConversion"/>
  </si>
  <si>
    <t>특근매식비 등</t>
    <phoneticPr fontId="2" type="noConversion"/>
  </si>
  <si>
    <t>기타운영비</t>
    <phoneticPr fontId="2" type="noConversion"/>
  </si>
  <si>
    <t>온풍기연료비 등</t>
    <phoneticPr fontId="2" type="noConversion"/>
  </si>
  <si>
    <t>난방비</t>
    <phoneticPr fontId="2" type="noConversion"/>
  </si>
  <si>
    <t>유류대, 검사비 등</t>
    <phoneticPr fontId="2" type="noConversion"/>
  </si>
  <si>
    <t>차량보험료 , 각종협회비 등</t>
    <phoneticPr fontId="2" type="noConversion"/>
  </si>
  <si>
    <t>전화요금 등</t>
    <phoneticPr fontId="2" type="noConversion"/>
  </si>
  <si>
    <t>공공요금</t>
    <phoneticPr fontId="2" type="noConversion"/>
  </si>
  <si>
    <t>사무용품비, 환경관리용품 등</t>
    <phoneticPr fontId="2" type="noConversion"/>
  </si>
  <si>
    <t>직원관내외출장여비</t>
    <phoneticPr fontId="2" type="noConversion"/>
  </si>
  <si>
    <t>여비</t>
    <phoneticPr fontId="2" type="noConversion"/>
  </si>
  <si>
    <t>40,040  Χ 12월</t>
    <phoneticPr fontId="2" type="noConversion"/>
  </si>
  <si>
    <t>직원회의비, 기타유관기관간담회 등</t>
    <phoneticPr fontId="2" type="noConversion"/>
  </si>
  <si>
    <t>500,000  Χ 3월</t>
    <phoneticPr fontId="2" type="noConversion"/>
  </si>
  <si>
    <t>자립생활지원센터장</t>
    <phoneticPr fontId="2" type="noConversion"/>
  </si>
  <si>
    <t>50,0000  Χ 3월</t>
    <phoneticPr fontId="2" type="noConversion"/>
  </si>
  <si>
    <t>직책보조비(관장)</t>
    <phoneticPr fontId="2" type="noConversion"/>
  </si>
  <si>
    <t>직책보조비</t>
    <phoneticPr fontId="2" type="noConversion"/>
  </si>
  <si>
    <t>기관운영일반, 유관기관 업무협의</t>
    <phoneticPr fontId="2" type="noConversion"/>
  </si>
  <si>
    <t>기관운영비</t>
    <phoneticPr fontId="2" type="noConversion"/>
  </si>
  <si>
    <t>(10) 2016년도 사업비 명세서 「복지관」</t>
    <phoneticPr fontId="2" type="noConversion"/>
  </si>
  <si>
    <t>지하1층, 지상3층</t>
    <phoneticPr fontId="2" type="noConversion"/>
  </si>
  <si>
    <t>건물</t>
    <phoneticPr fontId="2" type="noConversion"/>
  </si>
  <si>
    <t>영동군</t>
    <phoneticPr fontId="2" type="noConversion"/>
  </si>
  <si>
    <t>지역사회재활시설 운영</t>
    <phoneticPr fontId="2" type="noConversion"/>
  </si>
  <si>
    <t>건축면적 551.38㎡ (167평)
연면적 1,388.71㎡ (393평)</t>
    <phoneticPr fontId="2" type="noConversion"/>
  </si>
  <si>
    <t>충북 영동군 영동읍 반곡동길 17</t>
    <phoneticPr fontId="2" type="noConversion"/>
  </si>
  <si>
    <t>토지</t>
    <phoneticPr fontId="2" type="noConversion"/>
  </si>
  <si>
    <t>용도</t>
    <phoneticPr fontId="2" type="noConversion"/>
  </si>
  <si>
    <t>취득원가(평가액)</t>
    <phoneticPr fontId="2" type="noConversion"/>
  </si>
  <si>
    <t>규모</t>
    <phoneticPr fontId="2" type="noConversion"/>
  </si>
  <si>
    <t>종류</t>
    <phoneticPr fontId="2" type="noConversion"/>
  </si>
  <si>
    <t>단위  : 원</t>
    <phoneticPr fontId="2" type="noConversion"/>
  </si>
  <si>
    <t>재산조성비</t>
    <phoneticPr fontId="2" type="noConversion"/>
  </si>
  <si>
    <t>운영비부족</t>
    <phoneticPr fontId="15" type="noConversion"/>
  </si>
  <si>
    <t>시설장비유지비</t>
    <phoneticPr fontId="2" type="noConversion"/>
  </si>
  <si>
    <t>상담발달지원</t>
    <phoneticPr fontId="2" type="noConversion"/>
  </si>
  <si>
    <t>사업비부족</t>
    <phoneticPr fontId="15" type="noConversion"/>
  </si>
  <si>
    <t>기획연구공동체</t>
    <phoneticPr fontId="2" type="noConversion"/>
  </si>
  <si>
    <t>과목</t>
    <phoneticPr fontId="2" type="noConversion"/>
  </si>
  <si>
    <t>전용연월일</t>
    <phoneticPr fontId="15" type="noConversion"/>
  </si>
  <si>
    <t>예산액(1)</t>
    <phoneticPr fontId="15" type="noConversion"/>
  </si>
  <si>
    <t>전용액(2)</t>
    <phoneticPr fontId="15" type="noConversion"/>
  </si>
  <si>
    <t>예산현액(1+2=3)</t>
    <phoneticPr fontId="15" type="noConversion"/>
  </si>
  <si>
    <t>지출액(4)</t>
    <phoneticPr fontId="15" type="noConversion"/>
  </si>
  <si>
    <t>불용액(3-4)</t>
    <phoneticPr fontId="15" type="noConversion"/>
  </si>
  <si>
    <t>전용사유</t>
    <phoneticPr fontId="15" type="noConversion"/>
  </si>
  <si>
    <t>사무비</t>
    <phoneticPr fontId="15" type="noConversion"/>
  </si>
  <si>
    <t>인건비</t>
    <phoneticPr fontId="15" type="noConversion"/>
  </si>
  <si>
    <t>센터결연후원금전출금</t>
    <phoneticPr fontId="2" type="noConversion"/>
  </si>
  <si>
    <t>반납금</t>
    <phoneticPr fontId="2" type="noConversion"/>
  </si>
  <si>
    <t>과년도지출</t>
    <phoneticPr fontId="2" type="noConversion"/>
  </si>
  <si>
    <t>장애인체육지원볼링</t>
    <phoneticPr fontId="2" type="noConversion"/>
  </si>
  <si>
    <t>사회통합실현프로그램</t>
    <phoneticPr fontId="2" type="noConversion"/>
  </si>
  <si>
    <t>에너지효율개선사업</t>
    <phoneticPr fontId="2" type="noConversion"/>
  </si>
  <si>
    <t>장애인생활체육기금</t>
    <phoneticPr fontId="2" type="noConversion"/>
  </si>
  <si>
    <t>희망영동스포츠단</t>
    <phoneticPr fontId="2" type="noConversion"/>
  </si>
  <si>
    <t>중식</t>
    <phoneticPr fontId="2" type="noConversion"/>
  </si>
  <si>
    <t>무지개뜨는영동</t>
    <phoneticPr fontId="2" type="noConversion"/>
  </si>
  <si>
    <t>행복한부부소통</t>
    <phoneticPr fontId="2" type="noConversion"/>
  </si>
  <si>
    <t>무지개대학</t>
    <phoneticPr fontId="2" type="noConversion"/>
  </si>
  <si>
    <t>레인보우카페</t>
    <phoneticPr fontId="2" type="noConversion"/>
  </si>
  <si>
    <t>부모교육</t>
    <phoneticPr fontId="2" type="noConversion"/>
  </si>
  <si>
    <t>언어발달(치료)</t>
    <phoneticPr fontId="2" type="noConversion"/>
  </si>
  <si>
    <t>사례관리</t>
    <phoneticPr fontId="2" type="noConversion"/>
  </si>
  <si>
    <t>기타시설장비유지관리비</t>
    <phoneticPr fontId="2" type="noConversion"/>
  </si>
  <si>
    <t>승강기종합유지관리비</t>
    <phoneticPr fontId="2" type="noConversion"/>
  </si>
  <si>
    <t>기타시설설치비</t>
    <phoneticPr fontId="2" type="noConversion"/>
  </si>
  <si>
    <t>직원상용피복비</t>
    <phoneticPr fontId="2" type="noConversion"/>
  </si>
  <si>
    <t>기타운영비</t>
    <phoneticPr fontId="2" type="noConversion"/>
  </si>
  <si>
    <t>온풍기연료비등</t>
    <phoneticPr fontId="2" type="noConversion"/>
  </si>
  <si>
    <t>검사비</t>
    <phoneticPr fontId="2" type="noConversion"/>
  </si>
  <si>
    <t>유류대</t>
    <phoneticPr fontId="2" type="noConversion"/>
  </si>
  <si>
    <t>차량비</t>
    <phoneticPr fontId="2" type="noConversion"/>
  </si>
  <si>
    <t>사회복지종사자공제</t>
    <phoneticPr fontId="2" type="noConversion"/>
  </si>
  <si>
    <t>각종협회비등</t>
    <phoneticPr fontId="2" type="noConversion"/>
  </si>
  <si>
    <t>제세공과금</t>
    <phoneticPr fontId="2" type="noConversion"/>
  </si>
  <si>
    <t>인터넷사용료</t>
    <phoneticPr fontId="2" type="noConversion"/>
  </si>
  <si>
    <t>홍보물품제작및구입</t>
    <phoneticPr fontId="2" type="noConversion"/>
  </si>
  <si>
    <t>사무용품비</t>
    <phoneticPr fontId="2" type="noConversion"/>
  </si>
  <si>
    <t>소계</t>
    <phoneticPr fontId="2" type="noConversion"/>
  </si>
  <si>
    <t>직원회의비</t>
    <phoneticPr fontId="2" type="noConversion"/>
  </si>
  <si>
    <t>기타유관기관간담회등</t>
    <phoneticPr fontId="2" type="noConversion"/>
  </si>
  <si>
    <t>회의비</t>
    <phoneticPr fontId="2" type="noConversion"/>
  </si>
  <si>
    <t>자립생활지원센터장</t>
    <phoneticPr fontId="2" type="noConversion"/>
  </si>
  <si>
    <t>직책보조비</t>
    <phoneticPr fontId="2" type="noConversion"/>
  </si>
  <si>
    <t>기관운영비</t>
    <phoneticPr fontId="2" type="noConversion"/>
  </si>
  <si>
    <t>산재보험료</t>
    <phoneticPr fontId="2" type="noConversion"/>
  </si>
  <si>
    <t>고용보험료</t>
    <phoneticPr fontId="2" type="noConversion"/>
  </si>
  <si>
    <t>건강및장기요양보험료</t>
    <phoneticPr fontId="2" type="noConversion"/>
  </si>
  <si>
    <t>심리사치료인건비</t>
    <phoneticPr fontId="2" type="noConversion"/>
  </si>
  <si>
    <t>제수당</t>
    <phoneticPr fontId="2" type="noConversion"/>
  </si>
  <si>
    <t>총계</t>
    <phoneticPr fontId="2" type="noConversion"/>
  </si>
  <si>
    <t>보조금</t>
    <phoneticPr fontId="2" type="noConversion"/>
  </si>
  <si>
    <t>과목</t>
    <phoneticPr fontId="2" type="noConversion"/>
  </si>
  <si>
    <t>긴급지원사업</t>
    <phoneticPr fontId="2" type="noConversion"/>
  </si>
  <si>
    <t>자원개발및연계사업</t>
    <phoneticPr fontId="2" type="noConversion"/>
  </si>
  <si>
    <t>산촌고립지역이동복지관</t>
    <phoneticPr fontId="2" type="noConversion"/>
  </si>
  <si>
    <t>생활지원사업</t>
    <phoneticPr fontId="2" type="noConversion"/>
  </si>
  <si>
    <t>사회부담금</t>
    <phoneticPr fontId="2" type="noConversion"/>
  </si>
  <si>
    <t>제수당</t>
    <phoneticPr fontId="2" type="noConversion"/>
  </si>
  <si>
    <t>자부담, 후원</t>
    <phoneticPr fontId="2" type="noConversion"/>
  </si>
  <si>
    <t>자부담, 후원</t>
    <phoneticPr fontId="2" type="noConversion"/>
  </si>
  <si>
    <t>이용료 수입</t>
    <phoneticPr fontId="2" type="noConversion"/>
  </si>
  <si>
    <t>다목적실 이용료</t>
    <phoneticPr fontId="2" type="noConversion"/>
  </si>
  <si>
    <t>기타(차량 등) 이용료</t>
    <phoneticPr fontId="2" type="noConversion"/>
  </si>
  <si>
    <t>차량 이용료</t>
    <phoneticPr fontId="2" type="noConversion"/>
  </si>
  <si>
    <t>법인전입금</t>
    <phoneticPr fontId="2" type="noConversion"/>
  </si>
  <si>
    <t>(사)한국지적발달장애인복지협회 전입금</t>
    <phoneticPr fontId="2" type="noConversion"/>
  </si>
  <si>
    <t>(사)영동군장애인협의회 법인 전입금</t>
    <phoneticPr fontId="2" type="noConversion"/>
  </si>
  <si>
    <t>이용료</t>
    <phoneticPr fontId="2" type="noConversion"/>
  </si>
  <si>
    <t>사회통합프로그램 이용료 등</t>
    <phoneticPr fontId="2" type="noConversion"/>
  </si>
  <si>
    <t>복지관 1회기 7,500원 / 바우처 25,000원</t>
    <phoneticPr fontId="2" type="noConversion"/>
  </si>
  <si>
    <t>이동카페 및 비누판맥 수익금</t>
    <phoneticPr fontId="2" type="noConversion"/>
  </si>
  <si>
    <t>1인 월 50,000원</t>
    <phoneticPr fontId="2" type="noConversion"/>
  </si>
  <si>
    <t>1인 20,000원</t>
    <phoneticPr fontId="2" type="noConversion"/>
  </si>
  <si>
    <t>종일반 80,000원 / 반일반 40,000원
수급자 20,000원</t>
    <phoneticPr fontId="2" type="noConversion"/>
  </si>
  <si>
    <t>수급자 무료</t>
    <phoneticPr fontId="2" type="noConversion"/>
  </si>
  <si>
    <t>1회 200,000원</t>
    <phoneticPr fontId="2" type="noConversion"/>
  </si>
  <si>
    <t>장애인 2,000원 / 비장애인 3,500원</t>
    <phoneticPr fontId="2" type="noConversion"/>
  </si>
  <si>
    <t>1회 50,000원</t>
    <phoneticPr fontId="2" type="noConversion"/>
  </si>
  <si>
    <t>1회 100,000원</t>
    <phoneticPr fontId="2" type="noConversion"/>
  </si>
  <si>
    <t>구분</t>
    <phoneticPr fontId="2" type="noConversion"/>
  </si>
  <si>
    <t>(3) 2016년도 과목 전용조서 「복지관」</t>
    <phoneticPr fontId="2" type="noConversion"/>
  </si>
  <si>
    <t>(3) 2016년도 과목 전용조서 「재가복지봉사센터」</t>
    <phoneticPr fontId="2" type="noConversion"/>
  </si>
  <si>
    <t>합계</t>
    <phoneticPr fontId="2" type="noConversion"/>
  </si>
  <si>
    <t>(4) 2016년도 기본재산수입명세서 요약표</t>
    <phoneticPr fontId="2" type="noConversion"/>
  </si>
  <si>
    <t>(9) 2016년도 인건비 명세서</t>
    <phoneticPr fontId="2" type="noConversion"/>
  </si>
  <si>
    <t>(11) 2016년도 사업비 명세서 「복지관」</t>
    <phoneticPr fontId="2" type="noConversion"/>
  </si>
  <si>
    <t>2016.12.23</t>
    <phoneticPr fontId="2" type="noConversion"/>
  </si>
  <si>
    <t>퇴직적립금</t>
    <phoneticPr fontId="2" type="noConversion"/>
  </si>
  <si>
    <t>2016.12.23</t>
    <phoneticPr fontId="15" type="noConversion"/>
  </si>
  <si>
    <t>운영비</t>
    <phoneticPr fontId="2" type="noConversion"/>
  </si>
  <si>
    <t>수용비및수수료</t>
    <phoneticPr fontId="2" type="noConversion"/>
  </si>
  <si>
    <t>차량비</t>
    <phoneticPr fontId="2" type="noConversion"/>
  </si>
  <si>
    <t>기타운영비</t>
    <phoneticPr fontId="2" type="noConversion"/>
  </si>
  <si>
    <t>2016.12.30</t>
    <phoneticPr fontId="2" type="noConversion"/>
  </si>
  <si>
    <t>사업비</t>
    <phoneticPr fontId="2" type="noConversion"/>
  </si>
  <si>
    <t>사회통합지원</t>
    <phoneticPr fontId="2" type="noConversion"/>
  </si>
  <si>
    <t>2016.12.20</t>
    <phoneticPr fontId="2" type="noConversion"/>
  </si>
  <si>
    <t>재가복지사업</t>
    <phoneticPr fontId="2" type="noConversion"/>
  </si>
  <si>
    <t>장애인활동지원사업</t>
    <phoneticPr fontId="2" type="noConversion"/>
  </si>
  <si>
    <t>2016.12.22</t>
    <phoneticPr fontId="2" type="noConversion"/>
  </si>
  <si>
    <t>2016.10.10</t>
    <phoneticPr fontId="2" type="noConversion"/>
  </si>
  <si>
    <t>과년도지출</t>
    <phoneticPr fontId="2" type="noConversion"/>
  </si>
  <si>
    <t>전출금</t>
    <phoneticPr fontId="2" type="noConversion"/>
  </si>
  <si>
    <t>사업전출금</t>
    <phoneticPr fontId="2" type="noConversion"/>
  </si>
  <si>
    <t>2016.12.08</t>
    <phoneticPr fontId="2" type="noConversion"/>
  </si>
  <si>
    <t>잡지출</t>
    <phoneticPr fontId="2" type="noConversion"/>
  </si>
  <si>
    <t>2016.05.25</t>
    <phoneticPr fontId="2" type="noConversion"/>
  </si>
  <si>
    <t>이월금</t>
    <phoneticPr fontId="2" type="noConversion"/>
  </si>
  <si>
    <t>차년이월금</t>
    <phoneticPr fontId="2" type="noConversion"/>
  </si>
  <si>
    <t>2016.12.31</t>
    <phoneticPr fontId="2" type="noConversion"/>
  </si>
  <si>
    <t>인건비부족</t>
    <phoneticPr fontId="15" type="noConversion"/>
  </si>
  <si>
    <t>2016.12.26</t>
    <phoneticPr fontId="2" type="noConversion"/>
  </si>
  <si>
    <t>종사자대우수당</t>
    <phoneticPr fontId="2" type="noConversion"/>
  </si>
  <si>
    <t>연차수당</t>
    <phoneticPr fontId="2" type="noConversion"/>
  </si>
  <si>
    <t>① 사업수입</t>
    <phoneticPr fontId="2" type="noConversion"/>
  </si>
  <si>
    <t>② 이용료 수입</t>
    <phoneticPr fontId="2" type="noConversion"/>
  </si>
  <si>
    <t>③ 법인전입금</t>
    <phoneticPr fontId="2" type="noConversion"/>
  </si>
  <si>
    <t>시설비</t>
    <phoneticPr fontId="2" type="noConversion"/>
  </si>
  <si>
    <t>1월</t>
    <phoneticPr fontId="2" type="noConversion"/>
  </si>
  <si>
    <t>6월</t>
    <phoneticPr fontId="2" type="noConversion"/>
  </si>
  <si>
    <t>센터전출금</t>
    <phoneticPr fontId="2" type="noConversion"/>
  </si>
  <si>
    <t>결연후원전출금</t>
    <phoneticPr fontId="2" type="noConversion"/>
  </si>
  <si>
    <t>8월</t>
    <phoneticPr fontId="2" type="noConversion"/>
  </si>
  <si>
    <t>12월</t>
    <phoneticPr fontId="2" type="noConversion"/>
  </si>
  <si>
    <t>과년도지출(반납금 등)</t>
    <phoneticPr fontId="2" type="noConversion"/>
  </si>
  <si>
    <t>사업보조금(일감,가사)</t>
    <phoneticPr fontId="2" type="noConversion"/>
  </si>
  <si>
    <t>사업보조금(여평)</t>
    <phoneticPr fontId="2" type="noConversion"/>
  </si>
  <si>
    <t>사업보조금(건강증진)</t>
    <phoneticPr fontId="2" type="noConversion"/>
  </si>
  <si>
    <t>사업보조금(가사)</t>
    <phoneticPr fontId="2" type="noConversion"/>
  </si>
  <si>
    <t>사업보조금(일감)</t>
    <phoneticPr fontId="2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</si>
</sst>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76" formatCode="#,##0;[Black]&quot;△&quot;\ #,##0"/>
    <numFmt numFmtId="177" formatCode="#,##0.0_);[Black]&quot;△&quot;#,##0.0"/>
    <numFmt numFmtId="178" formatCode="#,##0_);[Red]\(#,##0\)"/>
    <numFmt numFmtId="179" formatCode="#,##0_ "/>
  </numFmts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indexed="8"/>
      <name val="한컴돋움"/>
      <family val="1"/>
      <charset val="129"/>
    </font>
    <font>
      <b/>
      <sz val="11"/>
      <color indexed="8"/>
      <name val="한컴돋움"/>
      <family val="1"/>
      <charset val="129"/>
    </font>
    <font>
      <sz val="11"/>
      <name val="한컴돋움"/>
      <family val="1"/>
      <charset val="129"/>
    </font>
    <font>
      <b/>
      <sz val="11"/>
      <name val="한컴돋움"/>
      <family val="1"/>
      <charset val="129"/>
    </font>
    <font>
      <sz val="14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한컴돋움"/>
      <family val="1"/>
      <charset val="129"/>
    </font>
    <font>
      <b/>
      <sz val="11"/>
      <color theme="1"/>
      <name val="한컴돋움"/>
      <family val="1"/>
      <charset val="129"/>
    </font>
    <font>
      <sz val="16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u/>
      <sz val="1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1" fontId="5" fillId="0" borderId="1" xfId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41" fontId="6" fillId="0" borderId="1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right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41" fontId="0" fillId="0" borderId="0" xfId="0" applyNumberFormat="1">
      <alignment vertical="center"/>
    </xf>
    <xf numFmtId="41" fontId="0" fillId="0" borderId="0" xfId="1" applyFont="1">
      <alignment vertical="center"/>
    </xf>
    <xf numFmtId="0" fontId="0" fillId="0" borderId="2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2" xfId="0" applyFill="1" applyBorder="1">
      <alignment vertical="center"/>
    </xf>
    <xf numFmtId="0" fontId="0" fillId="0" borderId="0" xfId="0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9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>
      <alignment vertical="center"/>
    </xf>
    <xf numFmtId="0" fontId="0" fillId="0" borderId="21" xfId="0" applyBorder="1">
      <alignment vertical="center"/>
    </xf>
    <xf numFmtId="0" fontId="0" fillId="0" borderId="11" xfId="0" applyBorder="1">
      <alignment vertical="center"/>
    </xf>
    <xf numFmtId="0" fontId="0" fillId="0" borderId="9" xfId="0" applyFill="1" applyBorder="1">
      <alignment vertical="center"/>
    </xf>
    <xf numFmtId="0" fontId="0" fillId="0" borderId="0" xfId="0">
      <alignment vertical="center"/>
    </xf>
    <xf numFmtId="0" fontId="0" fillId="0" borderId="18" xfId="0" applyBorder="1">
      <alignment vertical="center"/>
    </xf>
    <xf numFmtId="176" fontId="10" fillId="0" borderId="3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10" fillId="0" borderId="19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1" fontId="12" fillId="0" borderId="3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right" vertical="center"/>
    </xf>
    <xf numFmtId="49" fontId="11" fillId="0" borderId="5" xfId="0" applyNumberFormat="1" applyFont="1" applyBorder="1" applyAlignment="1">
      <alignment vertical="center" wrapText="1"/>
    </xf>
    <xf numFmtId="41" fontId="11" fillId="0" borderId="1" xfId="1" applyFont="1" applyBorder="1">
      <alignment vertical="center"/>
    </xf>
    <xf numFmtId="176" fontId="11" fillId="0" borderId="3" xfId="0" applyNumberFormat="1" applyFont="1" applyBorder="1" applyAlignment="1">
      <alignment horizontal="right" vertical="center"/>
    </xf>
    <xf numFmtId="49" fontId="11" fillId="0" borderId="1" xfId="0" applyNumberFormat="1" applyFont="1" applyBorder="1" applyAlignment="1">
      <alignment vertical="center"/>
    </xf>
    <xf numFmtId="49" fontId="11" fillId="0" borderId="3" xfId="0" applyNumberFormat="1" applyFont="1" applyBorder="1" applyAlignment="1">
      <alignment vertical="center"/>
    </xf>
    <xf numFmtId="0" fontId="11" fillId="0" borderId="1" xfId="0" applyFont="1" applyBorder="1">
      <alignment vertical="center"/>
    </xf>
    <xf numFmtId="176" fontId="11" fillId="0" borderId="20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41" fontId="12" fillId="0" borderId="3" xfId="1" applyFont="1" applyBorder="1" applyAlignment="1">
      <alignment horizontal="center" vertical="center"/>
    </xf>
    <xf numFmtId="41" fontId="7" fillId="0" borderId="1" xfId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41" fontId="0" fillId="0" borderId="0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1" xfId="0" applyNumberFormat="1" applyBorder="1">
      <alignment vertical="center"/>
    </xf>
    <xf numFmtId="0" fontId="0" fillId="0" borderId="24" xfId="0" applyBorder="1">
      <alignment vertical="center"/>
    </xf>
    <xf numFmtId="41" fontId="0" fillId="0" borderId="25" xfId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1" fontId="0" fillId="0" borderId="5" xfId="0" applyNumberFormat="1" applyBorder="1">
      <alignment vertical="center"/>
    </xf>
    <xf numFmtId="41" fontId="0" fillId="0" borderId="11" xfId="1" applyFont="1" applyBorder="1">
      <alignment vertical="center"/>
    </xf>
    <xf numFmtId="0" fontId="0" fillId="0" borderId="6" xfId="0" applyBorder="1" applyAlignment="1">
      <alignment horizontal="left" vertical="center"/>
    </xf>
    <xf numFmtId="41" fontId="0" fillId="0" borderId="9" xfId="1" applyFont="1" applyBorder="1">
      <alignment vertical="center"/>
    </xf>
    <xf numFmtId="0" fontId="0" fillId="0" borderId="7" xfId="0" applyBorder="1" applyAlignment="1">
      <alignment horizontal="left" vertical="center"/>
    </xf>
    <xf numFmtId="41" fontId="0" fillId="0" borderId="2" xfId="1" applyFont="1" applyBorder="1">
      <alignment vertical="center"/>
    </xf>
    <xf numFmtId="0" fontId="0" fillId="0" borderId="7" xfId="0" applyFill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24" xfId="0" applyFill="1" applyBorder="1" applyAlignment="1">
      <alignment horizontal="left" vertical="center"/>
    </xf>
    <xf numFmtId="41" fontId="0" fillId="0" borderId="26" xfId="1" applyFont="1" applyBorder="1">
      <alignment vertical="center"/>
    </xf>
    <xf numFmtId="0" fontId="0" fillId="0" borderId="27" xfId="0" applyFill="1" applyBorder="1" applyAlignment="1">
      <alignment horizontal="left" vertical="center"/>
    </xf>
    <xf numFmtId="41" fontId="0" fillId="0" borderId="23" xfId="1" applyFont="1" applyBorder="1">
      <alignment vertical="center"/>
    </xf>
    <xf numFmtId="0" fontId="0" fillId="0" borderId="23" xfId="0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1" fontId="0" fillId="0" borderId="23" xfId="1" applyFont="1" applyBorder="1" applyAlignment="1">
      <alignment horizontal="center" vertical="center"/>
    </xf>
    <xf numFmtId="41" fontId="0" fillId="0" borderId="26" xfId="1" applyFon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41" fontId="0" fillId="0" borderId="1" xfId="1" applyFont="1" applyBorder="1" applyAlignment="1">
      <alignment horizontal="center" vertical="center"/>
    </xf>
    <xf numFmtId="41" fontId="0" fillId="0" borderId="10" xfId="1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41" fontId="0" fillId="0" borderId="3" xfId="1" applyFont="1" applyBorder="1" applyAlignment="1">
      <alignment horizontal="center" vertical="center"/>
    </xf>
    <xf numFmtId="41" fontId="0" fillId="0" borderId="30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1" fontId="0" fillId="0" borderId="29" xfId="0" applyNumberFormat="1" applyBorder="1">
      <alignment vertical="center"/>
    </xf>
    <xf numFmtId="43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7" xfId="0" applyBorder="1" applyAlignment="1">
      <alignment vertical="center"/>
    </xf>
    <xf numFmtId="41" fontId="0" fillId="0" borderId="2" xfId="0" applyNumberFormat="1" applyBorder="1">
      <alignment vertical="center"/>
    </xf>
    <xf numFmtId="0" fontId="0" fillId="0" borderId="0" xfId="0" applyFill="1" applyBorder="1" applyAlignment="1">
      <alignment horizontal="right" vertical="center"/>
    </xf>
    <xf numFmtId="41" fontId="0" fillId="0" borderId="31" xfId="1" applyFont="1" applyBorder="1">
      <alignment vertical="center"/>
    </xf>
    <xf numFmtId="3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left" vertical="center"/>
    </xf>
    <xf numFmtId="178" fontId="0" fillId="0" borderId="24" xfId="0" applyNumberFormat="1" applyBorder="1" applyAlignment="1">
      <alignment horizontal="right" vertical="center"/>
    </xf>
    <xf numFmtId="179" fontId="0" fillId="0" borderId="3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79" fontId="0" fillId="0" borderId="0" xfId="0" applyNumberFormat="1">
      <alignment vertical="center"/>
    </xf>
    <xf numFmtId="0" fontId="0" fillId="0" borderId="22" xfId="0" applyBorder="1" applyAlignment="1">
      <alignment horizontal="right" vertical="center"/>
    </xf>
    <xf numFmtId="179" fontId="0" fillId="0" borderId="1" xfId="0" applyNumberFormat="1" applyBorder="1">
      <alignment vertical="center"/>
    </xf>
    <xf numFmtId="0" fontId="0" fillId="0" borderId="9" xfId="0" applyBorder="1" applyAlignment="1">
      <alignment horizontal="right" vertical="center"/>
    </xf>
    <xf numFmtId="178" fontId="0" fillId="0" borderId="6" xfId="0" applyNumberFormat="1" applyBorder="1" applyAlignment="1">
      <alignment horizontal="right" vertical="center"/>
    </xf>
    <xf numFmtId="179" fontId="0" fillId="0" borderId="8" xfId="0" applyNumberFormat="1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left" vertical="center"/>
    </xf>
    <xf numFmtId="178" fontId="0" fillId="0" borderId="37" xfId="0" applyNumberForma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179" fontId="0" fillId="0" borderId="35" xfId="0" applyNumberFormat="1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 applyAlignment="1">
      <alignment horizontal="left" vertical="center"/>
    </xf>
    <xf numFmtId="178" fontId="0" fillId="0" borderId="40" xfId="0" applyNumberFormat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179" fontId="0" fillId="0" borderId="38" xfId="0" applyNumberFormat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2" xfId="0" applyBorder="1" applyAlignment="1">
      <alignment horizontal="left" vertical="center"/>
    </xf>
    <xf numFmtId="178" fontId="0" fillId="0" borderId="43" xfId="0" applyNumberFormat="1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179" fontId="0" fillId="0" borderId="41" xfId="0" applyNumberFormat="1" applyBorder="1">
      <alignment vertical="center"/>
    </xf>
    <xf numFmtId="0" fontId="0" fillId="0" borderId="43" xfId="0" applyBorder="1" applyAlignment="1">
      <alignment horizontal="center" vertical="center"/>
    </xf>
    <xf numFmtId="178" fontId="0" fillId="0" borderId="27" xfId="0" applyNumberFormat="1" applyBorder="1" applyAlignment="1">
      <alignment horizontal="right" vertical="center"/>
    </xf>
    <xf numFmtId="179" fontId="0" fillId="0" borderId="2" xfId="0" applyNumberFormat="1" applyBorder="1">
      <alignment vertical="center"/>
    </xf>
    <xf numFmtId="0" fontId="0" fillId="0" borderId="26" xfId="0" applyBorder="1">
      <alignment vertical="center"/>
    </xf>
    <xf numFmtId="178" fontId="0" fillId="0" borderId="26" xfId="0" applyNumberFormat="1" applyBorder="1" applyAlignment="1">
      <alignment horizontal="right" vertical="center"/>
    </xf>
    <xf numFmtId="41" fontId="0" fillId="0" borderId="0" xfId="1" applyFont="1" applyAlignment="1">
      <alignment horizontal="right" vertical="center"/>
    </xf>
    <xf numFmtId="49" fontId="0" fillId="0" borderId="0" xfId="0" applyNumberFormat="1">
      <alignment vertical="center"/>
    </xf>
    <xf numFmtId="41" fontId="0" fillId="0" borderId="3" xfId="1" applyFont="1" applyBorder="1" applyAlignment="1">
      <alignment horizontal="right" vertical="center"/>
    </xf>
    <xf numFmtId="49" fontId="0" fillId="0" borderId="3" xfId="0" applyNumberFormat="1" applyBorder="1" applyAlignment="1">
      <alignment horizontal="right" vertical="center"/>
    </xf>
    <xf numFmtId="41" fontId="0" fillId="0" borderId="3" xfId="1" applyFont="1" applyBorder="1">
      <alignment vertical="center"/>
    </xf>
    <xf numFmtId="0" fontId="0" fillId="0" borderId="13" xfId="0" applyBorder="1">
      <alignment vertical="center"/>
    </xf>
    <xf numFmtId="41" fontId="0" fillId="0" borderId="13" xfId="1" applyFont="1" applyBorder="1" applyAlignment="1">
      <alignment horizontal="right" vertical="center"/>
    </xf>
    <xf numFmtId="41" fontId="0" fillId="0" borderId="13" xfId="1" applyFont="1" applyBorder="1">
      <alignment vertical="center"/>
    </xf>
    <xf numFmtId="0" fontId="0" fillId="0" borderId="29" xfId="0" applyBorder="1">
      <alignment vertical="center"/>
    </xf>
    <xf numFmtId="41" fontId="0" fillId="0" borderId="29" xfId="1" applyFont="1" applyBorder="1" applyAlignment="1">
      <alignment horizontal="right" vertical="center"/>
    </xf>
    <xf numFmtId="49" fontId="0" fillId="0" borderId="29" xfId="0" applyNumberFormat="1" applyBorder="1">
      <alignment vertical="center"/>
    </xf>
    <xf numFmtId="41" fontId="0" fillId="0" borderId="29" xfId="1" applyFont="1" applyBorder="1">
      <alignment vertical="center"/>
    </xf>
    <xf numFmtId="49" fontId="0" fillId="0" borderId="0" xfId="0" applyNumberFormat="1" applyAlignment="1">
      <alignment horizontal="right" vertical="center"/>
    </xf>
    <xf numFmtId="41" fontId="0" fillId="0" borderId="2" xfId="1" applyFont="1" applyBorder="1" applyAlignment="1">
      <alignment horizontal="right" vertical="center"/>
    </xf>
    <xf numFmtId="49" fontId="0" fillId="0" borderId="2" xfId="0" applyNumberFormat="1" applyBorder="1" applyAlignment="1">
      <alignment horizontal="right" vertical="center"/>
    </xf>
    <xf numFmtId="0" fontId="0" fillId="0" borderId="3" xfId="0" applyFill="1" applyBorder="1">
      <alignment vertical="center"/>
    </xf>
    <xf numFmtId="41" fontId="0" fillId="0" borderId="10" xfId="1" applyFont="1" applyBorder="1">
      <alignment vertical="center"/>
    </xf>
    <xf numFmtId="3" fontId="0" fillId="0" borderId="0" xfId="0" applyNumberFormat="1" applyBorder="1">
      <alignment vertical="center"/>
    </xf>
    <xf numFmtId="0" fontId="0" fillId="0" borderId="10" xfId="0" applyFill="1" applyBorder="1" applyAlignment="1">
      <alignment horizontal="right" vertical="center"/>
    </xf>
    <xf numFmtId="0" fontId="0" fillId="0" borderId="8" xfId="0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14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41" fontId="14" fillId="0" borderId="1" xfId="1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11" fillId="0" borderId="5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10" fillId="0" borderId="8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6" fontId="10" fillId="0" borderId="20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46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46" xfId="0" applyBorder="1">
      <alignment vertical="center"/>
    </xf>
    <xf numFmtId="0" fontId="0" fillId="0" borderId="30" xfId="0" applyBorder="1">
      <alignment vertical="center"/>
    </xf>
    <xf numFmtId="0" fontId="0" fillId="0" borderId="30" xfId="0" applyBorder="1" applyAlignment="1">
      <alignment horizontal="left" vertical="center"/>
    </xf>
    <xf numFmtId="41" fontId="0" fillId="0" borderId="30" xfId="1" applyFont="1" applyBorder="1">
      <alignment vertical="center"/>
    </xf>
    <xf numFmtId="0" fontId="0" fillId="0" borderId="47" xfId="0" applyBorder="1" applyAlignment="1">
      <alignment horizontal="left" vertical="center"/>
    </xf>
    <xf numFmtId="41" fontId="0" fillId="0" borderId="44" xfId="1" applyFont="1" applyBorder="1">
      <alignment vertical="center"/>
    </xf>
    <xf numFmtId="0" fontId="0" fillId="0" borderId="12" xfId="0" applyBorder="1">
      <alignment vertical="center"/>
    </xf>
    <xf numFmtId="41" fontId="0" fillId="0" borderId="12" xfId="1" applyFont="1" applyBorder="1">
      <alignment vertical="center"/>
    </xf>
    <xf numFmtId="0" fontId="0" fillId="0" borderId="13" xfId="0" applyFill="1" applyBorder="1" applyAlignment="1">
      <alignment horizontal="center" vertical="center"/>
    </xf>
    <xf numFmtId="41" fontId="0" fillId="0" borderId="45" xfId="1" applyFont="1" applyBorder="1">
      <alignment vertical="center"/>
    </xf>
    <xf numFmtId="0" fontId="18" fillId="0" borderId="28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 applyAlignment="1">
      <alignment horizontal="right" vertical="center"/>
    </xf>
    <xf numFmtId="41" fontId="0" fillId="0" borderId="10" xfId="1" applyFont="1" applyBorder="1" applyAlignment="1">
      <alignment horizontal="right" vertical="center"/>
    </xf>
    <xf numFmtId="41" fontId="0" fillId="0" borderId="48" xfId="1" applyFont="1" applyBorder="1" applyAlignment="1">
      <alignment horizontal="right" vertical="center"/>
    </xf>
    <xf numFmtId="41" fontId="0" fillId="0" borderId="9" xfId="1" applyFont="1" applyBorder="1" applyAlignment="1">
      <alignment horizontal="right" vertical="center"/>
    </xf>
    <xf numFmtId="41" fontId="0" fillId="0" borderId="11" xfId="1" applyFont="1" applyBorder="1" applyAlignment="1">
      <alignment horizontal="right" vertical="center"/>
    </xf>
    <xf numFmtId="41" fontId="0" fillId="0" borderId="22" xfId="1" applyFont="1" applyBorder="1" applyAlignment="1">
      <alignment horizontal="right" vertical="center"/>
    </xf>
    <xf numFmtId="49" fontId="0" fillId="0" borderId="30" xfId="0" applyNumberFormat="1" applyBorder="1">
      <alignment vertical="center"/>
    </xf>
    <xf numFmtId="49" fontId="0" fillId="0" borderId="10" xfId="0" applyNumberFormat="1" applyBorder="1">
      <alignment vertical="center"/>
    </xf>
    <xf numFmtId="49" fontId="0" fillId="0" borderId="23" xfId="0" applyNumberFormat="1" applyBorder="1">
      <alignment vertical="center"/>
    </xf>
    <xf numFmtId="49" fontId="0" fillId="0" borderId="0" xfId="0" applyNumberFormat="1" applyBorder="1" applyAlignment="1">
      <alignment horizontal="right" vertical="center"/>
    </xf>
    <xf numFmtId="49" fontId="0" fillId="0" borderId="10" xfId="0" applyNumberFormat="1" applyBorder="1" applyAlignment="1">
      <alignment horizontal="right" vertical="center"/>
    </xf>
    <xf numFmtId="49" fontId="0" fillId="0" borderId="23" xfId="0" applyNumberFormat="1" applyBorder="1" applyAlignment="1">
      <alignment horizontal="right" vertical="center"/>
    </xf>
    <xf numFmtId="0" fontId="0" fillId="0" borderId="23" xfId="0" applyBorder="1">
      <alignment vertical="center"/>
    </xf>
    <xf numFmtId="0" fontId="0" fillId="0" borderId="23" xfId="0" applyFill="1" applyBorder="1" applyAlignment="1">
      <alignment horizontal="right" vertical="center"/>
    </xf>
    <xf numFmtId="0" fontId="0" fillId="0" borderId="7" xfId="0" applyBorder="1" applyAlignment="1">
      <alignment vertical="center" wrapText="1"/>
    </xf>
    <xf numFmtId="0" fontId="0" fillId="0" borderId="49" xfId="0" applyBorder="1">
      <alignment vertical="center"/>
    </xf>
    <xf numFmtId="41" fontId="0" fillId="0" borderId="31" xfId="1" applyFont="1" applyBorder="1" applyAlignment="1">
      <alignment horizontal="right" vertical="center"/>
    </xf>
    <xf numFmtId="0" fontId="0" fillId="0" borderId="25" xfId="0" applyBorder="1">
      <alignment vertical="center"/>
    </xf>
    <xf numFmtId="49" fontId="0" fillId="0" borderId="25" xfId="0" applyNumberFormat="1" applyBorder="1">
      <alignment vertical="center"/>
    </xf>
    <xf numFmtId="41" fontId="14" fillId="0" borderId="1" xfId="0" applyNumberFormat="1" applyFont="1" applyBorder="1" applyAlignment="1">
      <alignment vertical="center" shrinkToFit="1"/>
    </xf>
    <xf numFmtId="41" fontId="0" fillId="0" borderId="1" xfId="1" applyFont="1" applyFill="1" applyBorder="1">
      <alignment vertical="center"/>
    </xf>
    <xf numFmtId="0" fontId="14" fillId="0" borderId="3" xfId="0" applyFont="1" applyBorder="1" applyAlignment="1">
      <alignment horizontal="center" vertical="center" shrinkToFit="1"/>
    </xf>
    <xf numFmtId="41" fontId="14" fillId="0" borderId="3" xfId="1" applyFont="1" applyBorder="1" applyAlignment="1">
      <alignment vertical="center" shrinkToFit="1"/>
    </xf>
    <xf numFmtId="41" fontId="14" fillId="0" borderId="3" xfId="0" applyNumberFormat="1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14" fillId="0" borderId="20" xfId="0" applyFont="1" applyBorder="1" applyAlignment="1">
      <alignment vertical="center" shrinkToFit="1"/>
    </xf>
    <xf numFmtId="49" fontId="0" fillId="0" borderId="13" xfId="0" applyNumberFormat="1" applyBorder="1" applyAlignment="1">
      <alignment horizontal="right" vertical="center"/>
    </xf>
    <xf numFmtId="0" fontId="11" fillId="2" borderId="4" xfId="0" applyFont="1" applyFill="1" applyBorder="1" applyAlignment="1">
      <alignment horizontal="center" vertical="center"/>
    </xf>
    <xf numFmtId="41" fontId="11" fillId="2" borderId="4" xfId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2" borderId="4" xfId="1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1" fontId="0" fillId="2" borderId="4" xfId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1" fontId="0" fillId="2" borderId="8" xfId="1" applyFont="1" applyFill="1" applyBorder="1" applyAlignment="1">
      <alignment horizontal="center" vertical="center"/>
    </xf>
    <xf numFmtId="41" fontId="0" fillId="2" borderId="14" xfId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1" fontId="0" fillId="0" borderId="8" xfId="1" applyFont="1" applyBorder="1" applyAlignment="1">
      <alignment horizontal="center" vertical="center"/>
    </xf>
    <xf numFmtId="41" fontId="0" fillId="0" borderId="14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1" fontId="14" fillId="2" borderId="1" xfId="1" applyFont="1" applyFill="1" applyBorder="1" applyAlignment="1">
      <alignment horizontal="center" vertical="center" shrinkToFit="1"/>
    </xf>
    <xf numFmtId="41" fontId="14" fillId="2" borderId="4" xfId="1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14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14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N19" sqref="N19"/>
    </sheetView>
  </sheetViews>
  <sheetFormatPr defaultRowHeight="16.5"/>
  <cols>
    <col min="1" max="1" width="10.625" style="37" customWidth="1"/>
    <col min="2" max="3" width="19.25" style="37" bestFit="1" customWidth="1"/>
    <col min="4" max="4" width="19.25" style="23" bestFit="1" customWidth="1"/>
    <col min="5" max="5" width="17.75" style="37" bestFit="1" customWidth="1"/>
    <col min="6" max="6" width="10.625" style="37" customWidth="1"/>
    <col min="7" max="7" width="22.625" style="37" customWidth="1"/>
    <col min="8" max="16384" width="9" style="37"/>
  </cols>
  <sheetData>
    <row r="1" spans="1:7" ht="20.25">
      <c r="A1" s="270" t="s">
        <v>236</v>
      </c>
      <c r="B1" s="270"/>
      <c r="C1" s="270"/>
      <c r="D1" s="270"/>
      <c r="E1" s="270"/>
      <c r="F1" s="270"/>
      <c r="G1" s="270"/>
    </row>
    <row r="3" spans="1:7">
      <c r="A3" s="37" t="s">
        <v>0</v>
      </c>
      <c r="B3" s="37" t="s">
        <v>1</v>
      </c>
    </row>
    <row r="4" spans="1:7">
      <c r="A4" s="37" t="s">
        <v>2</v>
      </c>
      <c r="B4" s="37" t="s">
        <v>3</v>
      </c>
    </row>
    <row r="5" spans="1:7">
      <c r="A5" s="37" t="s">
        <v>4</v>
      </c>
      <c r="B5" s="37" t="s">
        <v>5</v>
      </c>
    </row>
    <row r="6" spans="1:7">
      <c r="G6" s="12" t="s">
        <v>43</v>
      </c>
    </row>
    <row r="7" spans="1:7" s="13" customFormat="1" ht="19.5" customHeight="1" thickBot="1">
      <c r="A7" s="262" t="s">
        <v>6</v>
      </c>
      <c r="B7" s="262" t="s">
        <v>7</v>
      </c>
      <c r="C7" s="262" t="s">
        <v>9</v>
      </c>
      <c r="D7" s="263" t="s">
        <v>8</v>
      </c>
      <c r="E7" s="271" t="s">
        <v>40</v>
      </c>
      <c r="F7" s="271"/>
      <c r="G7" s="262" t="s">
        <v>15</v>
      </c>
    </row>
    <row r="8" spans="1:7" s="13" customFormat="1" ht="19.5" customHeight="1" thickTop="1">
      <c r="A8" s="272" t="s">
        <v>16</v>
      </c>
      <c r="B8" s="55" t="s">
        <v>14</v>
      </c>
      <c r="C8" s="56">
        <f>SUM(C9:C15)</f>
        <v>1427967731</v>
      </c>
      <c r="D8" s="56">
        <f>SUM(D9:D15)</f>
        <v>1483446022</v>
      </c>
      <c r="E8" s="57">
        <f>C8-D8</f>
        <v>-55478291</v>
      </c>
      <c r="F8" s="11">
        <f>SUM(D8/C8-1)*100</f>
        <v>3.8851221771761368</v>
      </c>
      <c r="G8" s="58"/>
    </row>
    <row r="9" spans="1:7" ht="19.5" customHeight="1">
      <c r="A9" s="273"/>
      <c r="B9" s="4" t="s">
        <v>18</v>
      </c>
      <c r="C9" s="5">
        <f>'복지관 세입 결산서'!E8</f>
        <v>233729000</v>
      </c>
      <c r="D9" s="59">
        <f>'복지관 세입 결산서'!E9</f>
        <v>290833300</v>
      </c>
      <c r="E9" s="60">
        <f>C9-D9</f>
        <v>-57104300</v>
      </c>
      <c r="F9" s="10">
        <f t="shared" ref="F9:F25" si="0">SUM(D9/C9-1)*100</f>
        <v>24.431842005057149</v>
      </c>
      <c r="G9" s="61"/>
    </row>
    <row r="10" spans="1:7" ht="19.5" customHeight="1">
      <c r="A10" s="273"/>
      <c r="B10" s="4" t="s">
        <v>39</v>
      </c>
      <c r="C10" s="5">
        <f>'복지관 세입 결산서'!E55</f>
        <v>1001979330</v>
      </c>
      <c r="D10" s="59">
        <f>'복지관 세입 결산서'!E56</f>
        <v>999605780</v>
      </c>
      <c r="E10" s="60">
        <f t="shared" ref="E10:E15" si="1">C10-D10</f>
        <v>2373550</v>
      </c>
      <c r="F10" s="10">
        <f t="shared" si="0"/>
        <v>-0.2368861241878073</v>
      </c>
      <c r="G10" s="61"/>
    </row>
    <row r="11" spans="1:7" ht="19.5" customHeight="1">
      <c r="A11" s="273"/>
      <c r="B11" s="7" t="s">
        <v>19</v>
      </c>
      <c r="C11" s="5">
        <f>'복지관 세입 결산서'!E81</f>
        <v>92444985</v>
      </c>
      <c r="D11" s="59">
        <f>'복지관 세입 결산서'!E82</f>
        <v>91120375</v>
      </c>
      <c r="E11" s="60">
        <f t="shared" si="1"/>
        <v>1324610</v>
      </c>
      <c r="F11" s="10">
        <f t="shared" si="0"/>
        <v>-1.4328630157709465</v>
      </c>
      <c r="G11" s="61"/>
    </row>
    <row r="12" spans="1:7" ht="19.5" customHeight="1">
      <c r="A12" s="273"/>
      <c r="B12" s="4" t="s">
        <v>20</v>
      </c>
      <c r="C12" s="5">
        <f>'복지관 세입 결산서'!E98</f>
        <v>250000</v>
      </c>
      <c r="D12" s="59">
        <f>'복지관 세입 결산서'!E99</f>
        <v>250000</v>
      </c>
      <c r="E12" s="60">
        <f t="shared" si="1"/>
        <v>0</v>
      </c>
      <c r="F12" s="10">
        <f t="shared" si="0"/>
        <v>0</v>
      </c>
      <c r="G12" s="61"/>
    </row>
    <row r="13" spans="1:7" ht="19.5" customHeight="1">
      <c r="A13" s="273"/>
      <c r="B13" s="4" t="s">
        <v>10</v>
      </c>
      <c r="C13" s="5">
        <f>'복지관 세입 결산서'!E104</f>
        <v>14171000</v>
      </c>
      <c r="D13" s="59">
        <f>'복지관 세입 결산서'!E105</f>
        <v>16027000</v>
      </c>
      <c r="E13" s="60">
        <f t="shared" si="1"/>
        <v>-1856000</v>
      </c>
      <c r="F13" s="10">
        <f t="shared" si="0"/>
        <v>13.097170277326931</v>
      </c>
      <c r="G13" s="61"/>
    </row>
    <row r="14" spans="1:7" ht="19.5" customHeight="1">
      <c r="A14" s="273"/>
      <c r="B14" s="4" t="s">
        <v>11</v>
      </c>
      <c r="C14" s="5">
        <f>'복지관 세입 결산서'!E110</f>
        <v>84850166</v>
      </c>
      <c r="D14" s="59">
        <f>'복지관 세입 결산서'!E111</f>
        <v>84851206</v>
      </c>
      <c r="E14" s="60">
        <f t="shared" si="1"/>
        <v>-1040</v>
      </c>
      <c r="F14" s="10">
        <f t="shared" si="0"/>
        <v>1.225690000428159E-3</v>
      </c>
      <c r="G14" s="61"/>
    </row>
    <row r="15" spans="1:7" ht="19.5" customHeight="1">
      <c r="A15" s="273"/>
      <c r="B15" s="4" t="s">
        <v>21</v>
      </c>
      <c r="C15" s="5">
        <f>'복지관 세입 결산서'!E118</f>
        <v>543250</v>
      </c>
      <c r="D15" s="59">
        <f>'복지관 세입 결산서'!E119</f>
        <v>758361</v>
      </c>
      <c r="E15" s="60">
        <f t="shared" si="1"/>
        <v>-215111</v>
      </c>
      <c r="F15" s="10">
        <f t="shared" si="0"/>
        <v>39.597054763000457</v>
      </c>
      <c r="G15" s="62"/>
    </row>
    <row r="16" spans="1:7" ht="19.5" customHeight="1">
      <c r="A16" s="273" t="s">
        <v>22</v>
      </c>
      <c r="B16" s="9" t="s">
        <v>14</v>
      </c>
      <c r="C16" s="8">
        <f>SUM(C17:C25)</f>
        <v>1427967731</v>
      </c>
      <c r="D16" s="8">
        <f>SUM(D17:D25)</f>
        <v>1483446022</v>
      </c>
      <c r="E16" s="57">
        <f>C16-D16</f>
        <v>-55478291</v>
      </c>
      <c r="F16" s="11">
        <f t="shared" si="0"/>
        <v>3.8851221771761368</v>
      </c>
      <c r="G16" s="63"/>
    </row>
    <row r="17" spans="1:7" ht="19.5" customHeight="1">
      <c r="A17" s="273"/>
      <c r="B17" s="4" t="s">
        <v>12</v>
      </c>
      <c r="C17" s="5">
        <f>'복지관  세출 결산서'!E11</f>
        <v>593200550</v>
      </c>
      <c r="D17" s="5">
        <f>'복지관  세출 결산서'!E12</f>
        <v>593222590</v>
      </c>
      <c r="E17" s="60">
        <f>C17-D17</f>
        <v>-22040</v>
      </c>
      <c r="F17" s="10">
        <f t="shared" si="0"/>
        <v>3.7154382274362519E-3</v>
      </c>
      <c r="G17" s="63"/>
    </row>
    <row r="18" spans="1:7" ht="19.5" customHeight="1">
      <c r="A18" s="273"/>
      <c r="B18" s="4" t="s">
        <v>23</v>
      </c>
      <c r="C18" s="5">
        <f>'복지관  세출 결산서'!E65</f>
        <v>9556680</v>
      </c>
      <c r="D18" s="5">
        <f>'복지관  세출 결산서'!E66</f>
        <v>7509330</v>
      </c>
      <c r="E18" s="60">
        <f t="shared" ref="E18:E25" si="2">C18-D18</f>
        <v>2047350</v>
      </c>
      <c r="F18" s="10">
        <f t="shared" si="0"/>
        <v>-21.423234847248207</v>
      </c>
      <c r="G18" s="63"/>
    </row>
    <row r="19" spans="1:7" ht="19.5" customHeight="1">
      <c r="A19" s="273"/>
      <c r="B19" s="4" t="s">
        <v>24</v>
      </c>
      <c r="C19" s="5">
        <f>'복지관  세출 결산서'!E95</f>
        <v>90300090</v>
      </c>
      <c r="D19" s="5">
        <f>'복지관  세출 결산서'!E96</f>
        <v>89018580</v>
      </c>
      <c r="E19" s="60">
        <f t="shared" si="2"/>
        <v>1281510</v>
      </c>
      <c r="F19" s="10">
        <f t="shared" si="0"/>
        <v>-1.4191680207627733</v>
      </c>
      <c r="G19" s="63"/>
    </row>
    <row r="20" spans="1:7" ht="19.5" customHeight="1">
      <c r="A20" s="273"/>
      <c r="B20" s="4" t="s">
        <v>25</v>
      </c>
      <c r="C20" s="5">
        <f>'복지관  세출 결산서'!E206</f>
        <v>38207100</v>
      </c>
      <c r="D20" s="5">
        <f>'복지관  세출 결산서'!E207</f>
        <v>38103960</v>
      </c>
      <c r="E20" s="60">
        <f t="shared" si="2"/>
        <v>103140</v>
      </c>
      <c r="F20" s="10">
        <f t="shared" si="0"/>
        <v>-0.26994982607944085</v>
      </c>
      <c r="G20" s="63"/>
    </row>
    <row r="21" spans="1:7" ht="19.5" customHeight="1">
      <c r="A21" s="273"/>
      <c r="B21" s="4" t="s">
        <v>26</v>
      </c>
      <c r="C21" s="5">
        <f>'복지관  세출 결산서'!E266</f>
        <v>411597490</v>
      </c>
      <c r="D21" s="5">
        <f>'복지관  세출 결산서'!E267</f>
        <v>444462691</v>
      </c>
      <c r="E21" s="60">
        <f t="shared" si="2"/>
        <v>-32865201</v>
      </c>
      <c r="F21" s="10">
        <f t="shared" si="0"/>
        <v>7.9847914038542855</v>
      </c>
      <c r="G21" s="63"/>
    </row>
    <row r="22" spans="1:7" ht="19.5" customHeight="1">
      <c r="A22" s="273"/>
      <c r="B22" s="4" t="s">
        <v>27</v>
      </c>
      <c r="C22" s="5">
        <f>'복지관  세출 결산서'!E410</f>
        <v>22612917</v>
      </c>
      <c r="D22" s="5">
        <f>'복지관  세출 결산서'!E414</f>
        <v>17052058</v>
      </c>
      <c r="E22" s="60">
        <f t="shared" si="2"/>
        <v>5560859</v>
      </c>
      <c r="F22" s="10">
        <f t="shared" si="0"/>
        <v>-24.591515548392096</v>
      </c>
      <c r="G22" s="63"/>
    </row>
    <row r="23" spans="1:7" ht="19.5" customHeight="1">
      <c r="A23" s="273"/>
      <c r="B23" s="4" t="s">
        <v>28</v>
      </c>
      <c r="C23" s="5">
        <f>'복지관  세출 결산서'!E416</f>
        <v>23129735</v>
      </c>
      <c r="D23" s="5">
        <f>'복지관  세출 결산서'!E417</f>
        <v>21219735</v>
      </c>
      <c r="E23" s="60">
        <f t="shared" si="2"/>
        <v>1910000</v>
      </c>
      <c r="F23" s="10">
        <f t="shared" si="0"/>
        <v>-8.2577686255376435</v>
      </c>
      <c r="G23" s="63"/>
    </row>
    <row r="24" spans="1:7" ht="19.5" customHeight="1">
      <c r="A24" s="273"/>
      <c r="B24" s="4" t="s">
        <v>29</v>
      </c>
      <c r="C24" s="5">
        <f>'복지관  세출 결산서'!E425</f>
        <v>100000</v>
      </c>
      <c r="D24" s="5">
        <f>'복지관  세출 결산서'!E426</f>
        <v>1003832</v>
      </c>
      <c r="E24" s="60">
        <f t="shared" si="2"/>
        <v>-903832</v>
      </c>
      <c r="F24" s="10">
        <f t="shared" si="0"/>
        <v>903.83200000000011</v>
      </c>
      <c r="G24" s="63"/>
    </row>
    <row r="25" spans="1:7" ht="19.5" customHeight="1">
      <c r="A25" s="273"/>
      <c r="B25" s="4" t="s">
        <v>30</v>
      </c>
      <c r="C25" s="5">
        <f>'복지관  세출 결산서'!E431</f>
        <v>239263169</v>
      </c>
      <c r="D25" s="5">
        <f>'복지관  세출 결산서'!E432</f>
        <v>271853246</v>
      </c>
      <c r="E25" s="60">
        <f t="shared" si="2"/>
        <v>-32590077</v>
      </c>
      <c r="F25" s="10">
        <f t="shared" si="0"/>
        <v>13.621017031668581</v>
      </c>
      <c r="G25" s="63"/>
    </row>
    <row r="29" spans="1:7">
      <c r="E29" s="22"/>
    </row>
  </sheetData>
  <mergeCells count="4">
    <mergeCell ref="A1:G1"/>
    <mergeCell ref="E7:F7"/>
    <mergeCell ref="A8:A15"/>
    <mergeCell ref="A16:A2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48"/>
  <sheetViews>
    <sheetView workbookViewId="0">
      <selection activeCell="L45" sqref="L45"/>
    </sheetView>
  </sheetViews>
  <sheetFormatPr defaultRowHeight="16.5"/>
  <cols>
    <col min="1" max="1" width="11.75" style="37" bestFit="1" customWidth="1"/>
    <col min="2" max="2" width="11" style="37" bestFit="1" customWidth="1"/>
    <col min="3" max="3" width="24.875" style="37" customWidth="1"/>
    <col min="4" max="4" width="14.75" style="37" bestFit="1" customWidth="1"/>
    <col min="5" max="5" width="17.375" style="13" bestFit="1" customWidth="1"/>
    <col min="6" max="6" width="16" style="37" bestFit="1" customWidth="1"/>
    <col min="7" max="7" width="20.125" style="37" bestFit="1" customWidth="1"/>
    <col min="8" max="8" width="13" style="23" bestFit="1" customWidth="1"/>
    <col min="9" max="9" width="9" style="37"/>
    <col min="10" max="10" width="13" style="37" bestFit="1" customWidth="1"/>
    <col min="11" max="11" width="9" style="37"/>
    <col min="12" max="12" width="14.75" style="23" customWidth="1"/>
    <col min="13" max="14" width="14.75" style="37" customWidth="1"/>
    <col min="15" max="16384" width="9" style="37"/>
  </cols>
  <sheetData>
    <row r="1" spans="1:12" ht="20.25">
      <c r="A1" s="276" t="s">
        <v>351</v>
      </c>
      <c r="B1" s="276"/>
      <c r="C1" s="276"/>
      <c r="D1" s="276"/>
      <c r="E1" s="276"/>
      <c r="F1" s="276"/>
    </row>
    <row r="2" spans="1:12">
      <c r="A2" s="13"/>
      <c r="B2" s="13"/>
      <c r="C2" s="13"/>
      <c r="D2" s="13"/>
      <c r="E2" s="14"/>
      <c r="H2" s="12" t="s">
        <v>44</v>
      </c>
    </row>
    <row r="3" spans="1:12" s="13" customFormat="1" ht="25.5" customHeight="1" thickBot="1">
      <c r="A3" s="264" t="s">
        <v>322</v>
      </c>
      <c r="B3" s="264" t="s">
        <v>321</v>
      </c>
      <c r="C3" s="264" t="s">
        <v>320</v>
      </c>
      <c r="D3" s="264" t="s">
        <v>276</v>
      </c>
      <c r="E3" s="266" t="s">
        <v>319</v>
      </c>
      <c r="F3" s="319" t="s">
        <v>318</v>
      </c>
      <c r="G3" s="320"/>
      <c r="H3" s="321"/>
      <c r="L3" s="14"/>
    </row>
    <row r="4" spans="1:12" ht="23.25" customHeight="1" thickTop="1">
      <c r="A4" s="25" t="s">
        <v>350</v>
      </c>
      <c r="B4" s="25" t="s">
        <v>308</v>
      </c>
      <c r="C4" s="25" t="s">
        <v>316</v>
      </c>
      <c r="D4" s="95">
        <v>250000000</v>
      </c>
      <c r="E4" s="72" t="s">
        <v>315</v>
      </c>
      <c r="F4" s="121" t="s">
        <v>314</v>
      </c>
      <c r="G4" s="123" t="s">
        <v>349</v>
      </c>
      <c r="H4" s="124">
        <v>701405780</v>
      </c>
    </row>
    <row r="5" spans="1:12" ht="23.25" customHeight="1">
      <c r="A5" s="19" t="s">
        <v>348</v>
      </c>
      <c r="B5" s="24" t="s">
        <v>324</v>
      </c>
      <c r="C5" s="204" t="s">
        <v>606</v>
      </c>
      <c r="D5" s="23">
        <v>37500000</v>
      </c>
      <c r="E5" s="72"/>
      <c r="F5" s="121" t="s">
        <v>347</v>
      </c>
      <c r="G5" s="129" t="s">
        <v>346</v>
      </c>
      <c r="H5" s="95">
        <v>170000000</v>
      </c>
    </row>
    <row r="6" spans="1:12" ht="23.25" customHeight="1">
      <c r="A6" s="19" t="s">
        <v>312</v>
      </c>
      <c r="B6" s="19" t="s">
        <v>308</v>
      </c>
      <c r="C6" s="19" t="s">
        <v>311</v>
      </c>
      <c r="D6" s="95">
        <v>2220000</v>
      </c>
      <c r="E6" s="72"/>
      <c r="F6" s="121" t="s">
        <v>345</v>
      </c>
      <c r="G6" s="123" t="s">
        <v>344</v>
      </c>
      <c r="H6" s="95">
        <v>128200000</v>
      </c>
    </row>
    <row r="7" spans="1:12" ht="23.25" customHeight="1">
      <c r="A7" s="19" t="s">
        <v>312</v>
      </c>
      <c r="B7" s="19" t="s">
        <v>324</v>
      </c>
      <c r="C7" s="204" t="s">
        <v>607</v>
      </c>
      <c r="D7" s="23">
        <v>7500000</v>
      </c>
      <c r="E7" s="72"/>
      <c r="F7" s="128"/>
      <c r="G7" s="123" t="s">
        <v>310</v>
      </c>
      <c r="H7" s="95">
        <f>SUM(H4:H6)</f>
        <v>999605780</v>
      </c>
    </row>
    <row r="8" spans="1:12" ht="23.25" customHeight="1">
      <c r="A8" s="19" t="s">
        <v>309</v>
      </c>
      <c r="B8" s="19" t="s">
        <v>308</v>
      </c>
      <c r="C8" s="19" t="s">
        <v>343</v>
      </c>
      <c r="D8" s="95">
        <v>2230000</v>
      </c>
      <c r="E8" s="72"/>
      <c r="F8" s="17"/>
      <c r="G8" s="16"/>
      <c r="H8" s="95"/>
    </row>
    <row r="9" spans="1:12" ht="23.25" customHeight="1">
      <c r="A9" s="19" t="s">
        <v>342</v>
      </c>
      <c r="B9" s="19" t="s">
        <v>324</v>
      </c>
      <c r="C9" s="204" t="s">
        <v>608</v>
      </c>
      <c r="D9" s="95">
        <v>10000000</v>
      </c>
      <c r="E9" s="72"/>
      <c r="F9" s="17"/>
      <c r="G9" s="16"/>
      <c r="H9" s="95"/>
    </row>
    <row r="10" spans="1:12" ht="23.25" customHeight="1">
      <c r="A10" s="19" t="s">
        <v>341</v>
      </c>
      <c r="B10" s="19" t="s">
        <v>308</v>
      </c>
      <c r="C10" s="19" t="s">
        <v>340</v>
      </c>
      <c r="D10" s="95">
        <v>2270650</v>
      </c>
      <c r="E10" s="19"/>
      <c r="F10" s="121"/>
      <c r="G10" s="16"/>
      <c r="H10" s="95"/>
    </row>
    <row r="11" spans="1:12" ht="23.25" customHeight="1">
      <c r="A11" s="19" t="s">
        <v>303</v>
      </c>
      <c r="B11" s="19" t="s">
        <v>308</v>
      </c>
      <c r="C11" s="19" t="s">
        <v>339</v>
      </c>
      <c r="D11" s="95">
        <v>250000000</v>
      </c>
      <c r="E11" s="19"/>
      <c r="F11" s="121"/>
      <c r="G11" s="16"/>
      <c r="H11" s="95"/>
    </row>
    <row r="12" spans="1:12" ht="23.25" customHeight="1">
      <c r="A12" s="19" t="s">
        <v>301</v>
      </c>
      <c r="B12" s="19" t="s">
        <v>308</v>
      </c>
      <c r="C12" s="19" t="s">
        <v>338</v>
      </c>
      <c r="D12" s="95">
        <v>1992680</v>
      </c>
      <c r="E12" s="19"/>
      <c r="F12" s="121"/>
      <c r="G12" s="16"/>
      <c r="H12" s="95"/>
    </row>
    <row r="13" spans="1:12" ht="23.25" customHeight="1">
      <c r="A13" s="19" t="s">
        <v>337</v>
      </c>
      <c r="B13" s="19" t="s">
        <v>324</v>
      </c>
      <c r="C13" s="204" t="s">
        <v>609</v>
      </c>
      <c r="D13" s="23">
        <v>10000000</v>
      </c>
      <c r="E13" s="19"/>
      <c r="F13" s="121"/>
      <c r="G13" s="16"/>
      <c r="H13" s="95"/>
    </row>
    <row r="14" spans="1:12" ht="23.25" customHeight="1">
      <c r="A14" s="19" t="s">
        <v>299</v>
      </c>
      <c r="B14" s="19" t="s">
        <v>308</v>
      </c>
      <c r="C14" s="19" t="s">
        <v>336</v>
      </c>
      <c r="D14" s="95">
        <v>2142250</v>
      </c>
      <c r="E14" s="19"/>
      <c r="F14" s="121"/>
      <c r="G14" s="16"/>
      <c r="H14" s="95"/>
    </row>
    <row r="15" spans="1:12" ht="23.25" customHeight="1">
      <c r="A15" s="19" t="s">
        <v>295</v>
      </c>
      <c r="B15" s="19" t="s">
        <v>308</v>
      </c>
      <c r="C15" s="19" t="s">
        <v>335</v>
      </c>
      <c r="D15" s="95">
        <v>2377090</v>
      </c>
      <c r="E15" s="19"/>
      <c r="F15" s="121"/>
      <c r="G15" s="16"/>
      <c r="H15" s="95"/>
    </row>
    <row r="16" spans="1:12" ht="23.25" customHeight="1">
      <c r="A16" s="19" t="s">
        <v>334</v>
      </c>
      <c r="B16" s="19" t="s">
        <v>324</v>
      </c>
      <c r="C16" s="204" t="s">
        <v>607</v>
      </c>
      <c r="D16" s="23">
        <v>15000000</v>
      </c>
      <c r="E16" s="19"/>
      <c r="F16" s="121"/>
      <c r="G16" s="16"/>
      <c r="H16" s="95"/>
    </row>
    <row r="17" spans="1:13" ht="23.25" customHeight="1">
      <c r="A17" s="19" t="s">
        <v>333</v>
      </c>
      <c r="B17" s="19" t="s">
        <v>324</v>
      </c>
      <c r="C17" s="204" t="s">
        <v>609</v>
      </c>
      <c r="D17" s="23">
        <v>7000000</v>
      </c>
      <c r="E17" s="19"/>
      <c r="F17" s="121"/>
      <c r="G17" s="16"/>
      <c r="H17" s="95"/>
    </row>
    <row r="18" spans="1:13" ht="23.25" customHeight="1">
      <c r="A18" s="19" t="s">
        <v>297</v>
      </c>
      <c r="B18" s="19" t="s">
        <v>308</v>
      </c>
      <c r="C18" s="19" t="s">
        <v>332</v>
      </c>
      <c r="D18" s="95">
        <v>345382000</v>
      </c>
      <c r="E18" s="19"/>
      <c r="F18" s="121"/>
      <c r="G18" s="16"/>
      <c r="H18" s="95"/>
    </row>
    <row r="19" spans="1:13" ht="23.25" customHeight="1">
      <c r="A19" s="19" t="s">
        <v>293</v>
      </c>
      <c r="B19" s="19" t="s">
        <v>308</v>
      </c>
      <c r="C19" s="19" t="s">
        <v>331</v>
      </c>
      <c r="D19" s="95">
        <v>2350000</v>
      </c>
      <c r="E19" s="19"/>
      <c r="F19" s="121"/>
      <c r="G19" s="16"/>
      <c r="H19" s="95"/>
    </row>
    <row r="20" spans="1:13" ht="23.25" customHeight="1">
      <c r="A20" s="19" t="s">
        <v>330</v>
      </c>
      <c r="B20" s="19" t="s">
        <v>324</v>
      </c>
      <c r="C20" s="204" t="s">
        <v>610</v>
      </c>
      <c r="D20" s="23">
        <v>28200000</v>
      </c>
      <c r="E20" s="19"/>
      <c r="F20" s="121"/>
      <c r="G20" s="16"/>
      <c r="H20" s="95"/>
    </row>
    <row r="21" spans="1:13" ht="23.25" customHeight="1">
      <c r="A21" s="19" t="s">
        <v>291</v>
      </c>
      <c r="B21" s="19" t="s">
        <v>308</v>
      </c>
      <c r="C21" s="19" t="s">
        <v>329</v>
      </c>
      <c r="D21" s="95">
        <v>2190000</v>
      </c>
      <c r="E21" s="19"/>
      <c r="F21" s="121"/>
      <c r="G21" s="16"/>
      <c r="H21" s="95"/>
    </row>
    <row r="22" spans="1:13" ht="23.25" customHeight="1">
      <c r="A22" s="19" t="s">
        <v>328</v>
      </c>
      <c r="B22" s="19" t="s">
        <v>308</v>
      </c>
      <c r="C22" s="19" t="s">
        <v>327</v>
      </c>
      <c r="D22" s="95">
        <v>2190000</v>
      </c>
      <c r="E22" s="19"/>
      <c r="F22" s="121"/>
      <c r="G22" s="16"/>
      <c r="H22" s="95"/>
    </row>
    <row r="23" spans="1:13" ht="23.25" customHeight="1">
      <c r="A23" s="19" t="s">
        <v>326</v>
      </c>
      <c r="B23" s="19" t="s">
        <v>324</v>
      </c>
      <c r="C23" s="204" t="s">
        <v>607</v>
      </c>
      <c r="D23" s="23">
        <v>7500000</v>
      </c>
      <c r="E23" s="19"/>
      <c r="F23" s="121"/>
      <c r="G23" s="16"/>
      <c r="H23" s="95"/>
    </row>
    <row r="24" spans="1:13" ht="23.25" customHeight="1">
      <c r="A24" s="19" t="s">
        <v>287</v>
      </c>
      <c r="B24" s="19" t="s">
        <v>308</v>
      </c>
      <c r="C24" s="19" t="s">
        <v>286</v>
      </c>
      <c r="D24" s="95">
        <v>2050000</v>
      </c>
      <c r="E24" s="19"/>
      <c r="F24" s="121"/>
      <c r="G24" s="16"/>
      <c r="H24" s="95"/>
      <c r="J24" s="22"/>
    </row>
    <row r="25" spans="1:13" ht="23.25" customHeight="1">
      <c r="A25" s="19" t="s">
        <v>325</v>
      </c>
      <c r="B25" s="19" t="s">
        <v>324</v>
      </c>
      <c r="C25" s="204" t="s">
        <v>609</v>
      </c>
      <c r="D25" s="23">
        <v>5500000</v>
      </c>
      <c r="E25" s="19"/>
      <c r="F25" s="121"/>
      <c r="G25" s="16"/>
      <c r="H25" s="95"/>
      <c r="J25" s="22"/>
    </row>
    <row r="26" spans="1:13" ht="23.25" customHeight="1">
      <c r="A26" s="19" t="s">
        <v>284</v>
      </c>
      <c r="B26" s="19" t="s">
        <v>308</v>
      </c>
      <c r="C26" s="19" t="s">
        <v>283</v>
      </c>
      <c r="D26" s="95">
        <v>2050000</v>
      </c>
      <c r="E26" s="19"/>
      <c r="F26" s="121"/>
      <c r="G26" s="16"/>
      <c r="H26" s="95"/>
    </row>
    <row r="27" spans="1:13" ht="23.25" customHeight="1">
      <c r="A27" s="20" t="s">
        <v>282</v>
      </c>
      <c r="B27" s="20" t="s">
        <v>308</v>
      </c>
      <c r="C27" s="20" t="s">
        <v>280</v>
      </c>
      <c r="D27" s="93">
        <v>1961110</v>
      </c>
      <c r="E27" s="20"/>
      <c r="F27" s="127"/>
      <c r="G27" s="26"/>
      <c r="H27" s="93"/>
    </row>
    <row r="28" spans="1:13" ht="23.25" customHeight="1">
      <c r="A28" s="287" t="s">
        <v>273</v>
      </c>
      <c r="B28" s="291"/>
      <c r="C28" s="291"/>
      <c r="D28" s="100">
        <f>SUM(D4:D27)</f>
        <v>999605780</v>
      </c>
      <c r="E28" s="71"/>
      <c r="F28" s="89"/>
      <c r="G28" s="26"/>
      <c r="H28" s="93"/>
    </row>
    <row r="29" spans="1:13">
      <c r="M29" s="23"/>
    </row>
    <row r="30" spans="1:13" ht="20.25">
      <c r="A30" s="276" t="s">
        <v>323</v>
      </c>
      <c r="B30" s="276"/>
      <c r="C30" s="276"/>
      <c r="D30" s="276"/>
      <c r="E30" s="276"/>
      <c r="F30" s="276"/>
    </row>
    <row r="31" spans="1:13" ht="26.25">
      <c r="A31" s="126"/>
      <c r="B31" s="126"/>
      <c r="C31" s="126"/>
      <c r="D31" s="126"/>
      <c r="E31" s="126"/>
      <c r="F31" s="126"/>
      <c r="H31" s="12" t="s">
        <v>44</v>
      </c>
    </row>
    <row r="32" spans="1:13" s="13" customFormat="1" ht="24" customHeight="1" thickBot="1">
      <c r="A32" s="264" t="s">
        <v>322</v>
      </c>
      <c r="B32" s="264" t="s">
        <v>321</v>
      </c>
      <c r="C32" s="264" t="s">
        <v>320</v>
      </c>
      <c r="D32" s="264" t="s">
        <v>276</v>
      </c>
      <c r="E32" s="266" t="s">
        <v>319</v>
      </c>
      <c r="F32" s="319" t="s">
        <v>318</v>
      </c>
      <c r="G32" s="320"/>
      <c r="H32" s="321"/>
      <c r="L32" s="14"/>
      <c r="M32" s="125"/>
    </row>
    <row r="33" spans="1:13" ht="21" customHeight="1" thickTop="1">
      <c r="A33" s="25" t="s">
        <v>317</v>
      </c>
      <c r="B33" s="25" t="s">
        <v>308</v>
      </c>
      <c r="C33" s="25" t="s">
        <v>316</v>
      </c>
      <c r="D33" s="92">
        <v>35000000</v>
      </c>
      <c r="E33" s="72" t="s">
        <v>315</v>
      </c>
      <c r="F33" s="121" t="s">
        <v>314</v>
      </c>
      <c r="G33" s="123" t="s">
        <v>313</v>
      </c>
      <c r="H33" s="124">
        <v>139612420</v>
      </c>
    </row>
    <row r="34" spans="1:13" ht="21" customHeight="1">
      <c r="A34" s="19" t="s">
        <v>312</v>
      </c>
      <c r="B34" s="19" t="s">
        <v>308</v>
      </c>
      <c r="C34" s="19" t="s">
        <v>311</v>
      </c>
      <c r="D34" s="122">
        <v>420000</v>
      </c>
      <c r="E34" s="72"/>
      <c r="F34" s="121"/>
      <c r="G34" s="123" t="s">
        <v>310</v>
      </c>
      <c r="H34" s="95">
        <f>SUM(H33)</f>
        <v>139612420</v>
      </c>
    </row>
    <row r="35" spans="1:13" ht="21" customHeight="1">
      <c r="A35" s="19" t="s">
        <v>309</v>
      </c>
      <c r="B35" s="19" t="s">
        <v>308</v>
      </c>
      <c r="C35" s="19" t="s">
        <v>307</v>
      </c>
      <c r="D35" s="122">
        <v>420000</v>
      </c>
      <c r="E35" s="72"/>
      <c r="F35" s="121"/>
      <c r="G35" s="16"/>
      <c r="H35" s="95"/>
    </row>
    <row r="36" spans="1:13" ht="21" customHeight="1">
      <c r="A36" s="19" t="s">
        <v>306</v>
      </c>
      <c r="B36" s="19" t="s">
        <v>305</v>
      </c>
      <c r="C36" s="19" t="s">
        <v>304</v>
      </c>
      <c r="D36" s="122">
        <v>379350</v>
      </c>
      <c r="E36" s="72"/>
      <c r="F36" s="121"/>
      <c r="G36" s="16"/>
      <c r="H36" s="95"/>
    </row>
    <row r="37" spans="1:13" ht="21" customHeight="1">
      <c r="A37" s="19" t="s">
        <v>303</v>
      </c>
      <c r="B37" s="19" t="s">
        <v>281</v>
      </c>
      <c r="C37" s="19" t="s">
        <v>302</v>
      </c>
      <c r="D37" s="122">
        <v>35000000</v>
      </c>
      <c r="E37" s="72"/>
      <c r="F37" s="121"/>
      <c r="G37" s="16"/>
      <c r="H37" s="95"/>
    </row>
    <row r="38" spans="1:13" ht="21" customHeight="1">
      <c r="A38" s="19" t="s">
        <v>301</v>
      </c>
      <c r="B38" s="19" t="s">
        <v>281</v>
      </c>
      <c r="C38" s="19" t="s">
        <v>300</v>
      </c>
      <c r="D38" s="122">
        <v>280000</v>
      </c>
      <c r="E38" s="72"/>
      <c r="F38" s="121"/>
      <c r="G38" s="16"/>
      <c r="H38" s="95"/>
    </row>
    <row r="39" spans="1:13" ht="21" customHeight="1">
      <c r="A39" s="19" t="s">
        <v>299</v>
      </c>
      <c r="B39" s="19" t="s">
        <v>281</v>
      </c>
      <c r="C39" s="19" t="s">
        <v>298</v>
      </c>
      <c r="D39" s="122">
        <v>367740</v>
      </c>
      <c r="E39" s="72"/>
      <c r="F39" s="121"/>
      <c r="G39" s="16"/>
      <c r="H39" s="95"/>
    </row>
    <row r="40" spans="1:13" ht="21" customHeight="1">
      <c r="A40" s="19" t="s">
        <v>297</v>
      </c>
      <c r="B40" s="19" t="s">
        <v>281</v>
      </c>
      <c r="C40" s="19" t="s">
        <v>296</v>
      </c>
      <c r="D40" s="122">
        <v>64636000</v>
      </c>
      <c r="E40" s="72"/>
      <c r="F40" s="121"/>
      <c r="G40" s="16"/>
      <c r="H40" s="95"/>
    </row>
    <row r="41" spans="1:13" ht="21" customHeight="1">
      <c r="A41" s="19" t="s">
        <v>295</v>
      </c>
      <c r="B41" s="19" t="s">
        <v>281</v>
      </c>
      <c r="C41" s="19" t="s">
        <v>294</v>
      </c>
      <c r="D41" s="122">
        <v>440000</v>
      </c>
      <c r="E41" s="72"/>
      <c r="F41" s="121"/>
      <c r="G41" s="16"/>
      <c r="H41" s="95"/>
    </row>
    <row r="42" spans="1:13" ht="21" customHeight="1">
      <c r="A42" s="19" t="s">
        <v>293</v>
      </c>
      <c r="B42" s="19" t="s">
        <v>281</v>
      </c>
      <c r="C42" s="19" t="s">
        <v>292</v>
      </c>
      <c r="D42" s="122">
        <v>440000</v>
      </c>
      <c r="E42" s="72"/>
      <c r="F42" s="121"/>
      <c r="G42" s="16"/>
      <c r="H42" s="95"/>
    </row>
    <row r="43" spans="1:13" ht="21" customHeight="1">
      <c r="A43" s="19" t="s">
        <v>291</v>
      </c>
      <c r="B43" s="19" t="s">
        <v>281</v>
      </c>
      <c r="C43" s="19" t="s">
        <v>290</v>
      </c>
      <c r="D43" s="122">
        <v>440000</v>
      </c>
      <c r="E43" s="72"/>
      <c r="F43" s="121"/>
      <c r="G43" s="16"/>
      <c r="H43" s="95"/>
    </row>
    <row r="44" spans="1:13" ht="21" customHeight="1">
      <c r="A44" s="19" t="s">
        <v>289</v>
      </c>
      <c r="B44" s="19" t="s">
        <v>281</v>
      </c>
      <c r="C44" s="19" t="s">
        <v>288</v>
      </c>
      <c r="D44" s="122">
        <v>430000</v>
      </c>
      <c r="E44" s="72"/>
      <c r="F44" s="121"/>
      <c r="G44" s="16"/>
      <c r="H44" s="95"/>
    </row>
    <row r="45" spans="1:13" ht="21" customHeight="1">
      <c r="A45" s="19" t="s">
        <v>287</v>
      </c>
      <c r="B45" s="19" t="s">
        <v>281</v>
      </c>
      <c r="C45" s="19" t="s">
        <v>286</v>
      </c>
      <c r="D45" s="122">
        <v>430000</v>
      </c>
      <c r="E45" s="72" t="s">
        <v>285</v>
      </c>
      <c r="F45" s="121"/>
      <c r="G45" s="16"/>
      <c r="H45" s="95"/>
    </row>
    <row r="46" spans="1:13" ht="21" customHeight="1">
      <c r="A46" s="19" t="s">
        <v>284</v>
      </c>
      <c r="B46" s="19" t="s">
        <v>281</v>
      </c>
      <c r="C46" s="19" t="s">
        <v>283</v>
      </c>
      <c r="D46" s="122">
        <v>430000</v>
      </c>
      <c r="E46" s="72"/>
      <c r="F46" s="121"/>
      <c r="G46" s="16"/>
      <c r="H46" s="95"/>
    </row>
    <row r="47" spans="1:13" ht="21" customHeight="1">
      <c r="A47" s="19" t="s">
        <v>282</v>
      </c>
      <c r="B47" s="19" t="s">
        <v>281</v>
      </c>
      <c r="C47" s="19" t="s">
        <v>280</v>
      </c>
      <c r="D47" s="122">
        <v>499330</v>
      </c>
      <c r="E47" s="72"/>
      <c r="F47" s="121"/>
      <c r="G47" s="26"/>
      <c r="H47" s="93"/>
    </row>
    <row r="48" spans="1:13" ht="21" customHeight="1">
      <c r="A48" s="291" t="s">
        <v>251</v>
      </c>
      <c r="B48" s="291"/>
      <c r="C48" s="291"/>
      <c r="D48" s="88">
        <f>SUM(D33:D47)</f>
        <v>139612420</v>
      </c>
      <c r="E48" s="71"/>
      <c r="F48" s="89"/>
      <c r="G48" s="26"/>
      <c r="H48" s="93"/>
      <c r="M48" s="120"/>
    </row>
  </sheetData>
  <mergeCells count="6">
    <mergeCell ref="A1:F1"/>
    <mergeCell ref="A28:C28"/>
    <mergeCell ref="A30:F30"/>
    <mergeCell ref="A48:C48"/>
    <mergeCell ref="F3:H3"/>
    <mergeCell ref="F32:H3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O22" sqref="O21:O22"/>
    </sheetView>
  </sheetViews>
  <sheetFormatPr defaultRowHeight="16.5"/>
  <cols>
    <col min="1" max="1" width="9" style="37"/>
    <col min="2" max="2" width="12.375" style="37" customWidth="1"/>
    <col min="3" max="3" width="15.125" style="37" bestFit="1" customWidth="1"/>
    <col min="4" max="5" width="12.125" style="37" bestFit="1" customWidth="1"/>
    <col min="6" max="6" width="15.125" style="37" bestFit="1" customWidth="1"/>
    <col min="7" max="7" width="11" style="37" bestFit="1" customWidth="1"/>
    <col min="8" max="8" width="15.125" style="37" bestFit="1" customWidth="1"/>
    <col min="9" max="9" width="9.875" style="37" bestFit="1" customWidth="1"/>
    <col min="10" max="10" width="11" style="37" bestFit="1" customWidth="1"/>
    <col min="11" max="11" width="13" style="23" bestFit="1" customWidth="1"/>
    <col min="12" max="12" width="9" style="37"/>
    <col min="13" max="13" width="11.75" style="37" bestFit="1" customWidth="1"/>
    <col min="14" max="14" width="9" style="37"/>
    <col min="15" max="15" width="13.5" style="37" bestFit="1" customWidth="1"/>
    <col min="16" max="16384" width="9" style="37"/>
  </cols>
  <sheetData>
    <row r="1" spans="1:15" ht="20.25">
      <c r="A1" s="276" t="s">
        <v>565</v>
      </c>
      <c r="B1" s="276"/>
      <c r="C1" s="276"/>
      <c r="D1" s="276"/>
      <c r="E1" s="276"/>
      <c r="F1" s="276"/>
    </row>
    <row r="2" spans="1:15">
      <c r="I2" s="12" t="s">
        <v>379</v>
      </c>
    </row>
    <row r="3" spans="1:15">
      <c r="A3" s="267" t="s">
        <v>378</v>
      </c>
      <c r="B3" s="267" t="s">
        <v>377</v>
      </c>
      <c r="C3" s="267" t="s">
        <v>376</v>
      </c>
      <c r="D3" s="267" t="s">
        <v>375</v>
      </c>
      <c r="E3" s="267" t="s">
        <v>276</v>
      </c>
      <c r="F3" s="283" t="s">
        <v>275</v>
      </c>
      <c r="G3" s="283"/>
      <c r="H3" s="283"/>
      <c r="I3" s="267" t="s">
        <v>274</v>
      </c>
    </row>
    <row r="4" spans="1:15">
      <c r="A4" s="291" t="s">
        <v>374</v>
      </c>
      <c r="B4" s="291"/>
      <c r="C4" s="291"/>
      <c r="D4" s="291"/>
      <c r="E4" s="136">
        <f>E5+E7+E11+E13+E15+E20+E22</f>
        <v>698724880</v>
      </c>
      <c r="F4" s="15"/>
      <c r="G4" s="131"/>
      <c r="H4" s="86"/>
      <c r="I4" s="15"/>
    </row>
    <row r="5" spans="1:15" ht="19.5" customHeight="1">
      <c r="A5" s="290" t="s">
        <v>373</v>
      </c>
      <c r="B5" s="290" t="s">
        <v>372</v>
      </c>
      <c r="C5" s="291" t="s">
        <v>371</v>
      </c>
      <c r="D5" s="74" t="s">
        <v>310</v>
      </c>
      <c r="E5" s="134">
        <f>E6</f>
        <v>467427260</v>
      </c>
      <c r="F5" s="21"/>
      <c r="G5" s="161"/>
      <c r="H5" s="160"/>
      <c r="I5" s="21"/>
    </row>
    <row r="6" spans="1:15" ht="19.5" customHeight="1">
      <c r="A6" s="286"/>
      <c r="B6" s="286"/>
      <c r="C6" s="291"/>
      <c r="D6" s="99"/>
      <c r="E6" s="136">
        <v>467427260</v>
      </c>
      <c r="F6" s="71" t="s">
        <v>370</v>
      </c>
      <c r="G6" s="131">
        <f>E6/25/12</f>
        <v>1558090.8666666665</v>
      </c>
      <c r="H6" s="130" t="s">
        <v>352</v>
      </c>
      <c r="I6" s="15"/>
      <c r="O6" s="119"/>
    </row>
    <row r="7" spans="1:15" ht="19.5" customHeight="1">
      <c r="A7" s="286"/>
      <c r="B7" s="286"/>
      <c r="C7" s="291" t="s">
        <v>369</v>
      </c>
      <c r="D7" s="73" t="s">
        <v>310</v>
      </c>
      <c r="E7" s="132">
        <f>SUM(E8:E10)</f>
        <v>67457790</v>
      </c>
      <c r="F7" s="20"/>
      <c r="G7" s="158"/>
      <c r="H7" s="137"/>
      <c r="I7" s="20"/>
      <c r="O7" s="119"/>
    </row>
    <row r="8" spans="1:15" ht="19.5" customHeight="1">
      <c r="A8" s="286"/>
      <c r="B8" s="286"/>
      <c r="C8" s="291"/>
      <c r="D8" s="157"/>
      <c r="E8" s="156">
        <v>47103600</v>
      </c>
      <c r="F8" s="155" t="s">
        <v>368</v>
      </c>
      <c r="G8" s="154">
        <f>E8/25/2</f>
        <v>942072</v>
      </c>
      <c r="H8" s="153" t="s">
        <v>367</v>
      </c>
      <c r="I8" s="152"/>
      <c r="O8" s="119"/>
    </row>
    <row r="9" spans="1:15" ht="19.5" customHeight="1">
      <c r="A9" s="286"/>
      <c r="B9" s="286"/>
      <c r="C9" s="291"/>
      <c r="D9" s="151"/>
      <c r="E9" s="150">
        <v>9714090</v>
      </c>
      <c r="F9" s="151" t="s">
        <v>366</v>
      </c>
      <c r="G9" s="148">
        <f>E9/13/12</f>
        <v>62269.807692307688</v>
      </c>
      <c r="H9" s="147" t="s">
        <v>365</v>
      </c>
      <c r="I9" s="146"/>
      <c r="O9" s="119"/>
    </row>
    <row r="10" spans="1:15" ht="19.5" customHeight="1">
      <c r="A10" s="286"/>
      <c r="B10" s="286"/>
      <c r="C10" s="291"/>
      <c r="D10" s="145"/>
      <c r="E10" s="144">
        <v>10640100</v>
      </c>
      <c r="F10" s="143" t="s">
        <v>364</v>
      </c>
      <c r="G10" s="142">
        <f>E10/5/12</f>
        <v>177335</v>
      </c>
      <c r="H10" s="141" t="s">
        <v>363</v>
      </c>
      <c r="I10" s="140"/>
      <c r="O10" s="119"/>
    </row>
    <row r="11" spans="1:15" ht="19.5" customHeight="1">
      <c r="A11" s="286"/>
      <c r="B11" s="286"/>
      <c r="C11" s="291" t="s">
        <v>362</v>
      </c>
      <c r="D11" s="74" t="s">
        <v>310</v>
      </c>
      <c r="E11" s="139">
        <f>E12</f>
        <v>31000400</v>
      </c>
      <c r="F11" s="21"/>
      <c r="G11" s="138"/>
      <c r="H11" s="137"/>
      <c r="I11" s="21"/>
    </row>
    <row r="12" spans="1:15" ht="19.5" customHeight="1">
      <c r="A12" s="286"/>
      <c r="B12" s="286"/>
      <c r="C12" s="291"/>
      <c r="D12" s="99"/>
      <c r="E12" s="136">
        <v>31000400</v>
      </c>
      <c r="F12" s="71" t="s">
        <v>362</v>
      </c>
      <c r="G12" s="131">
        <f>E12/25/12</f>
        <v>103334.66666666667</v>
      </c>
      <c r="H12" s="130" t="s">
        <v>352</v>
      </c>
      <c r="I12" s="15"/>
    </row>
    <row r="13" spans="1:15" ht="19.5" customHeight="1">
      <c r="A13" s="286"/>
      <c r="B13" s="286"/>
      <c r="C13" s="291" t="s">
        <v>361</v>
      </c>
      <c r="D13" s="72" t="s">
        <v>310</v>
      </c>
      <c r="E13" s="159">
        <v>47022160</v>
      </c>
      <c r="F13" s="19"/>
      <c r="G13" s="131"/>
      <c r="H13" s="137"/>
      <c r="I13" s="19"/>
    </row>
    <row r="14" spans="1:15" ht="19.5" customHeight="1">
      <c r="A14" s="286"/>
      <c r="B14" s="286"/>
      <c r="C14" s="291"/>
      <c r="D14" s="99"/>
      <c r="E14" s="136">
        <v>47022160</v>
      </c>
      <c r="F14" s="71" t="s">
        <v>361</v>
      </c>
      <c r="G14" s="131">
        <f xml:space="preserve"> E14/25/12</f>
        <v>156740.53333333333</v>
      </c>
      <c r="H14" s="130" t="s">
        <v>352</v>
      </c>
      <c r="I14" s="15"/>
    </row>
    <row r="15" spans="1:15" ht="19.5" customHeight="1">
      <c r="A15" s="286"/>
      <c r="B15" s="286"/>
      <c r="C15" s="291" t="s">
        <v>360</v>
      </c>
      <c r="D15" s="73" t="s">
        <v>310</v>
      </c>
      <c r="E15" s="132">
        <f>SUM(E16:E19)</f>
        <v>44973820</v>
      </c>
      <c r="F15" s="20"/>
      <c r="G15" s="158"/>
      <c r="H15" s="137"/>
      <c r="I15" s="20"/>
    </row>
    <row r="16" spans="1:15" ht="19.5" customHeight="1">
      <c r="A16" s="286"/>
      <c r="B16" s="286"/>
      <c r="C16" s="291"/>
      <c r="D16" s="157"/>
      <c r="E16" s="156">
        <v>16732010</v>
      </c>
      <c r="F16" s="155" t="s">
        <v>359</v>
      </c>
      <c r="G16" s="154">
        <f>E16/25/12</f>
        <v>55773.366666666669</v>
      </c>
      <c r="H16" s="153" t="s">
        <v>352</v>
      </c>
      <c r="I16" s="152"/>
    </row>
    <row r="17" spans="1:13" ht="19.5" customHeight="1">
      <c r="A17" s="286"/>
      <c r="B17" s="286"/>
      <c r="C17" s="291"/>
      <c r="D17" s="151"/>
      <c r="E17" s="150">
        <v>20033640</v>
      </c>
      <c r="F17" s="149" t="s">
        <v>358</v>
      </c>
      <c r="G17" s="148">
        <f>E17/25/12</f>
        <v>66778.8</v>
      </c>
      <c r="H17" s="147" t="s">
        <v>352</v>
      </c>
      <c r="I17" s="146"/>
    </row>
    <row r="18" spans="1:13" ht="19.5" customHeight="1">
      <c r="A18" s="286"/>
      <c r="B18" s="286"/>
      <c r="C18" s="291"/>
      <c r="D18" s="151"/>
      <c r="E18" s="150">
        <v>5023880</v>
      </c>
      <c r="F18" s="149" t="s">
        <v>357</v>
      </c>
      <c r="G18" s="148">
        <f>E18/25/12</f>
        <v>16746.266666666666</v>
      </c>
      <c r="H18" s="147" t="s">
        <v>352</v>
      </c>
      <c r="I18" s="146"/>
    </row>
    <row r="19" spans="1:13" ht="19.5" customHeight="1">
      <c r="A19" s="286"/>
      <c r="B19" s="286"/>
      <c r="C19" s="291"/>
      <c r="D19" s="145"/>
      <c r="E19" s="144">
        <v>3184290</v>
      </c>
      <c r="F19" s="143" t="s">
        <v>356</v>
      </c>
      <c r="G19" s="142">
        <f>E19/25/12</f>
        <v>10614.300000000001</v>
      </c>
      <c r="H19" s="141" t="s">
        <v>352</v>
      </c>
      <c r="I19" s="140"/>
    </row>
    <row r="20" spans="1:13" ht="19.5" customHeight="1">
      <c r="A20" s="286"/>
      <c r="B20" s="286"/>
      <c r="C20" s="291" t="s">
        <v>355</v>
      </c>
      <c r="D20" s="74" t="s">
        <v>310</v>
      </c>
      <c r="E20" s="139">
        <f>E21</f>
        <v>8806210</v>
      </c>
      <c r="F20" s="21"/>
      <c r="G20" s="138"/>
      <c r="H20" s="137"/>
      <c r="I20" s="21"/>
    </row>
    <row r="21" spans="1:13" ht="19.5" customHeight="1">
      <c r="A21" s="286"/>
      <c r="B21" s="286"/>
      <c r="C21" s="291"/>
      <c r="D21" s="99"/>
      <c r="E21" s="136">
        <v>8806210</v>
      </c>
      <c r="F21" s="71" t="s">
        <v>355</v>
      </c>
      <c r="G21" s="131">
        <f>E21/25/1</f>
        <v>352248.4</v>
      </c>
      <c r="H21" s="130" t="s">
        <v>354</v>
      </c>
      <c r="I21" s="15"/>
    </row>
    <row r="22" spans="1:13" ht="19.5" customHeight="1">
      <c r="A22" s="286"/>
      <c r="B22" s="286"/>
      <c r="C22" s="291" t="s">
        <v>353</v>
      </c>
      <c r="D22" s="71" t="s">
        <v>310</v>
      </c>
      <c r="E22" s="136">
        <f>E23</f>
        <v>32037240</v>
      </c>
      <c r="F22" s="15"/>
      <c r="G22" s="131"/>
      <c r="H22" s="135"/>
      <c r="I22" s="15"/>
      <c r="M22" s="134"/>
    </row>
    <row r="23" spans="1:13">
      <c r="A23" s="287"/>
      <c r="B23" s="287"/>
      <c r="C23" s="291"/>
      <c r="D23" s="133"/>
      <c r="E23" s="132">
        <v>32037240</v>
      </c>
      <c r="F23" s="73" t="s">
        <v>353</v>
      </c>
      <c r="G23" s="131">
        <f>E23/25/12</f>
        <v>106790.8</v>
      </c>
      <c r="H23" s="130" t="s">
        <v>352</v>
      </c>
      <c r="I23" s="20"/>
    </row>
  </sheetData>
  <mergeCells count="12">
    <mergeCell ref="A1:F1"/>
    <mergeCell ref="A5:A23"/>
    <mergeCell ref="B5:B23"/>
    <mergeCell ref="C7:C10"/>
    <mergeCell ref="C11:C12"/>
    <mergeCell ref="C13:C14"/>
    <mergeCell ref="C15:C19"/>
    <mergeCell ref="C20:C21"/>
    <mergeCell ref="C22:C23"/>
    <mergeCell ref="F3:H3"/>
    <mergeCell ref="A4:D4"/>
    <mergeCell ref="C5:C6"/>
  </mergeCells>
  <phoneticPr fontId="2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7"/>
  <sheetViews>
    <sheetView topLeftCell="A13" workbookViewId="0">
      <selection activeCell="A20" sqref="A20:H20"/>
    </sheetView>
  </sheetViews>
  <sheetFormatPr defaultRowHeight="16.5"/>
  <cols>
    <col min="1" max="2" width="9" style="37"/>
    <col min="3" max="3" width="21.375" style="37" bestFit="1" customWidth="1"/>
    <col min="4" max="4" width="14.75" style="23" bestFit="1" customWidth="1"/>
    <col min="5" max="5" width="77.375" style="37" bestFit="1" customWidth="1"/>
    <col min="6" max="6" width="2.875" style="163" bestFit="1" customWidth="1"/>
    <col min="7" max="7" width="14.75" style="162" bestFit="1" customWidth="1"/>
    <col min="8" max="16384" width="9" style="37"/>
  </cols>
  <sheetData>
    <row r="1" spans="1:8" ht="20.25">
      <c r="A1" s="276" t="s">
        <v>458</v>
      </c>
      <c r="B1" s="276"/>
      <c r="C1" s="276"/>
      <c r="D1" s="276"/>
      <c r="E1" s="276"/>
      <c r="F1" s="276"/>
    </row>
    <row r="2" spans="1:8">
      <c r="H2" s="12" t="s">
        <v>43</v>
      </c>
    </row>
    <row r="3" spans="1:8" ht="27.75" customHeight="1" thickBot="1">
      <c r="A3" s="264" t="s">
        <v>388</v>
      </c>
      <c r="B3" s="264" t="s">
        <v>387</v>
      </c>
      <c r="C3" s="264" t="s">
        <v>386</v>
      </c>
      <c r="D3" s="265" t="s">
        <v>253</v>
      </c>
      <c r="E3" s="264" t="s">
        <v>252</v>
      </c>
      <c r="F3" s="268"/>
      <c r="G3" s="269"/>
      <c r="H3" s="264" t="s">
        <v>103</v>
      </c>
    </row>
    <row r="4" spans="1:8" ht="27.75" customHeight="1" thickTop="1" thickBot="1">
      <c r="A4" s="322" t="s">
        <v>385</v>
      </c>
      <c r="B4" s="322"/>
      <c r="C4" s="322"/>
      <c r="D4" s="173">
        <f>SUM(D5:D16)</f>
        <v>444462691</v>
      </c>
      <c r="E4" s="170"/>
      <c r="F4" s="172"/>
      <c r="G4" s="171"/>
      <c r="H4" s="170"/>
    </row>
    <row r="5" spans="1:8" ht="27.75" customHeight="1">
      <c r="A5" s="19" t="s">
        <v>34</v>
      </c>
      <c r="B5" s="19" t="s">
        <v>34</v>
      </c>
      <c r="C5" s="19" t="s">
        <v>409</v>
      </c>
      <c r="D5" s="97">
        <f t="shared" ref="D5:D16" si="0">SUM(G5)</f>
        <v>3101800</v>
      </c>
      <c r="E5" s="19" t="s">
        <v>408</v>
      </c>
      <c r="F5" s="176" t="s">
        <v>380</v>
      </c>
      <c r="G5" s="175">
        <v>3101800</v>
      </c>
      <c r="H5" s="19"/>
    </row>
    <row r="6" spans="1:8" ht="27.75" customHeight="1">
      <c r="A6" s="19"/>
      <c r="B6" s="19"/>
      <c r="C6" s="19" t="s">
        <v>407</v>
      </c>
      <c r="D6" s="97">
        <f t="shared" si="0"/>
        <v>1760330</v>
      </c>
      <c r="E6" s="19" t="s">
        <v>406</v>
      </c>
      <c r="F6" s="176" t="s">
        <v>380</v>
      </c>
      <c r="G6" s="175">
        <v>1760330</v>
      </c>
      <c r="H6" s="19"/>
    </row>
    <row r="7" spans="1:8" ht="27.75" customHeight="1">
      <c r="A7" s="19"/>
      <c r="B7" s="19"/>
      <c r="C7" s="19" t="s">
        <v>405</v>
      </c>
      <c r="D7" s="97">
        <f t="shared" si="0"/>
        <v>59420850</v>
      </c>
      <c r="E7" s="19" t="s">
        <v>404</v>
      </c>
      <c r="F7" s="176" t="s">
        <v>380</v>
      </c>
      <c r="G7" s="175">
        <v>59420850</v>
      </c>
      <c r="H7" s="19"/>
    </row>
    <row r="8" spans="1:8" ht="27.75" customHeight="1">
      <c r="A8" s="19"/>
      <c r="B8" s="19"/>
      <c r="C8" s="19" t="s">
        <v>403</v>
      </c>
      <c r="D8" s="97">
        <f t="shared" si="0"/>
        <v>18405840</v>
      </c>
      <c r="E8" s="19" t="s">
        <v>402</v>
      </c>
      <c r="F8" s="176" t="s">
        <v>380</v>
      </c>
      <c r="G8" s="175">
        <v>18405840</v>
      </c>
      <c r="H8" s="19"/>
    </row>
    <row r="9" spans="1:8" ht="27.75" customHeight="1">
      <c r="A9" s="19"/>
      <c r="B9" s="19"/>
      <c r="C9" s="19" t="s">
        <v>401</v>
      </c>
      <c r="D9" s="97">
        <f t="shared" si="0"/>
        <v>1452500</v>
      </c>
      <c r="E9" s="19" t="s">
        <v>400</v>
      </c>
      <c r="F9" s="176" t="s">
        <v>380</v>
      </c>
      <c r="G9" s="175">
        <v>1452500</v>
      </c>
      <c r="H9" s="19"/>
    </row>
    <row r="10" spans="1:8" ht="27.75" customHeight="1">
      <c r="A10" s="19"/>
      <c r="B10" s="19"/>
      <c r="C10" s="19" t="s">
        <v>399</v>
      </c>
      <c r="D10" s="97">
        <f t="shared" si="0"/>
        <v>209758060</v>
      </c>
      <c r="E10" s="19" t="s">
        <v>260</v>
      </c>
      <c r="F10" s="176" t="s">
        <v>380</v>
      </c>
      <c r="G10" s="175">
        <v>209758060</v>
      </c>
      <c r="H10" s="19"/>
    </row>
    <row r="11" spans="1:8" ht="27.75" customHeight="1">
      <c r="A11" s="19"/>
      <c r="B11" s="19"/>
      <c r="C11" s="19" t="s">
        <v>398</v>
      </c>
      <c r="D11" s="97">
        <f t="shared" si="0"/>
        <v>19741567</v>
      </c>
      <c r="E11" s="19" t="s">
        <v>398</v>
      </c>
      <c r="F11" s="176" t="s">
        <v>380</v>
      </c>
      <c r="G11" s="175">
        <v>19741567</v>
      </c>
      <c r="H11" s="19"/>
    </row>
    <row r="12" spans="1:8" ht="27.75" customHeight="1">
      <c r="A12" s="19"/>
      <c r="B12" s="19"/>
      <c r="C12" s="19" t="s">
        <v>397</v>
      </c>
      <c r="D12" s="97">
        <f t="shared" si="0"/>
        <v>49976020</v>
      </c>
      <c r="E12" s="19" t="s">
        <v>396</v>
      </c>
      <c r="F12" s="176" t="s">
        <v>380</v>
      </c>
      <c r="G12" s="175">
        <v>49976020</v>
      </c>
      <c r="H12" s="19"/>
    </row>
    <row r="13" spans="1:8" ht="27.75" customHeight="1">
      <c r="A13" s="19"/>
      <c r="B13" s="19"/>
      <c r="C13" s="19" t="s">
        <v>395</v>
      </c>
      <c r="D13" s="97">
        <f t="shared" si="0"/>
        <v>10000000</v>
      </c>
      <c r="E13" s="19" t="s">
        <v>394</v>
      </c>
      <c r="F13" s="176" t="s">
        <v>380</v>
      </c>
      <c r="G13" s="175">
        <v>10000000</v>
      </c>
      <c r="H13" s="19"/>
    </row>
    <row r="14" spans="1:8" ht="27.75" customHeight="1">
      <c r="A14" s="19"/>
      <c r="B14" s="19"/>
      <c r="C14" s="19" t="s">
        <v>393</v>
      </c>
      <c r="D14" s="97">
        <f t="shared" si="0"/>
        <v>25489150</v>
      </c>
      <c r="E14" s="19" t="s">
        <v>393</v>
      </c>
      <c r="F14" s="176" t="s">
        <v>380</v>
      </c>
      <c r="G14" s="175">
        <v>25489150</v>
      </c>
      <c r="H14" s="19"/>
    </row>
    <row r="15" spans="1:8" ht="27.75" customHeight="1">
      <c r="A15" s="19"/>
      <c r="B15" s="19"/>
      <c r="C15" s="19" t="s">
        <v>391</v>
      </c>
      <c r="D15" s="97">
        <f t="shared" si="0"/>
        <v>27917130</v>
      </c>
      <c r="E15" s="19" t="s">
        <v>392</v>
      </c>
      <c r="F15" s="176" t="s">
        <v>380</v>
      </c>
      <c r="G15" s="175">
        <v>27917130</v>
      </c>
      <c r="H15" s="19"/>
    </row>
    <row r="16" spans="1:8" ht="27.75" customHeight="1">
      <c r="A16" s="20"/>
      <c r="B16" s="20"/>
      <c r="C16" s="20" t="s">
        <v>391</v>
      </c>
      <c r="D16" s="166">
        <f t="shared" si="0"/>
        <v>17439444</v>
      </c>
      <c r="E16" s="20" t="s">
        <v>390</v>
      </c>
      <c r="F16" s="165" t="s">
        <v>380</v>
      </c>
      <c r="G16" s="164">
        <v>17439444</v>
      </c>
      <c r="H16" s="20"/>
    </row>
    <row r="17" spans="1:8">
      <c r="F17" s="174"/>
    </row>
    <row r="18" spans="1:8" ht="20.25">
      <c r="A18" s="276" t="s">
        <v>389</v>
      </c>
      <c r="B18" s="276"/>
      <c r="C18" s="276"/>
      <c r="D18" s="276"/>
      <c r="E18" s="276"/>
      <c r="F18" s="276"/>
    </row>
    <row r="19" spans="1:8">
      <c r="H19" s="12" t="s">
        <v>43</v>
      </c>
    </row>
    <row r="20" spans="1:8" ht="35.25" customHeight="1" thickBot="1">
      <c r="A20" s="264" t="s">
        <v>388</v>
      </c>
      <c r="B20" s="264" t="s">
        <v>387</v>
      </c>
      <c r="C20" s="264" t="s">
        <v>386</v>
      </c>
      <c r="D20" s="265" t="s">
        <v>253</v>
      </c>
      <c r="E20" s="264" t="s">
        <v>252</v>
      </c>
      <c r="F20" s="268"/>
      <c r="G20" s="269"/>
      <c r="H20" s="264" t="s">
        <v>103</v>
      </c>
    </row>
    <row r="21" spans="1:8" ht="35.25" customHeight="1" thickTop="1" thickBot="1">
      <c r="A21" s="322" t="s">
        <v>385</v>
      </c>
      <c r="B21" s="322"/>
      <c r="C21" s="322"/>
      <c r="D21" s="173">
        <f>SUM(D22:D33)</f>
        <v>46270115</v>
      </c>
      <c r="E21" s="170"/>
      <c r="F21" s="172"/>
      <c r="G21" s="171"/>
      <c r="H21" s="170"/>
    </row>
    <row r="22" spans="1:8" ht="35.25" customHeight="1">
      <c r="A22" s="167" t="s">
        <v>385</v>
      </c>
      <c r="B22" s="167" t="s">
        <v>34</v>
      </c>
      <c r="C22" s="167" t="s">
        <v>384</v>
      </c>
      <c r="D22" s="169">
        <f>SUM(G22)</f>
        <v>22350180</v>
      </c>
      <c r="E22" s="167" t="s">
        <v>383</v>
      </c>
      <c r="F22" s="261" t="s">
        <v>380</v>
      </c>
      <c r="G22" s="168">
        <v>22350180</v>
      </c>
      <c r="H22" s="167"/>
    </row>
    <row r="23" spans="1:8" ht="35.25" customHeight="1">
      <c r="A23" s="20"/>
      <c r="B23" s="20"/>
      <c r="C23" s="20" t="s">
        <v>382</v>
      </c>
      <c r="D23" s="166">
        <f>SUM(G23)</f>
        <v>23919935</v>
      </c>
      <c r="E23" s="20" t="s">
        <v>381</v>
      </c>
      <c r="F23" s="165" t="s">
        <v>380</v>
      </c>
      <c r="G23" s="164">
        <v>23919935</v>
      </c>
      <c r="H23" s="20"/>
    </row>
    <row r="27" spans="1:8" ht="26.25">
      <c r="A27" s="323"/>
      <c r="B27" s="323"/>
      <c r="C27" s="323"/>
      <c r="D27" s="323"/>
      <c r="E27" s="323"/>
      <c r="F27" s="323"/>
    </row>
  </sheetData>
  <mergeCells count="5">
    <mergeCell ref="A1:F1"/>
    <mergeCell ref="A4:C4"/>
    <mergeCell ref="A18:F18"/>
    <mergeCell ref="A21:C21"/>
    <mergeCell ref="A27:F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56"/>
  <sheetViews>
    <sheetView topLeftCell="A7" workbookViewId="0">
      <selection activeCell="O11" sqref="O11"/>
    </sheetView>
  </sheetViews>
  <sheetFormatPr defaultRowHeight="16.5"/>
  <cols>
    <col min="1" max="2" width="11" style="37" bestFit="1" customWidth="1"/>
    <col min="3" max="3" width="21.375" style="37" bestFit="1" customWidth="1"/>
    <col min="4" max="4" width="14.75" style="23" bestFit="1" customWidth="1"/>
    <col min="5" max="5" width="39.75" style="37" bestFit="1" customWidth="1"/>
    <col min="6" max="6" width="15.25" style="37" bestFit="1" customWidth="1"/>
    <col min="7" max="7" width="2.875" style="163" bestFit="1" customWidth="1"/>
    <col min="8" max="8" width="14.75" style="162" bestFit="1" customWidth="1"/>
    <col min="9" max="16384" width="9" style="37"/>
  </cols>
  <sheetData>
    <row r="1" spans="1:9" ht="20.25">
      <c r="A1" s="276" t="s">
        <v>566</v>
      </c>
      <c r="B1" s="276"/>
      <c r="C1" s="276"/>
      <c r="D1" s="276"/>
      <c r="E1" s="276"/>
      <c r="F1" s="276"/>
      <c r="G1" s="276"/>
    </row>
    <row r="2" spans="1:9">
      <c r="I2" s="12" t="s">
        <v>248</v>
      </c>
    </row>
    <row r="3" spans="1:9" ht="21" customHeight="1" thickBot="1">
      <c r="A3" s="264" t="s">
        <v>247</v>
      </c>
      <c r="B3" s="264" t="s">
        <v>246</v>
      </c>
      <c r="C3" s="264" t="s">
        <v>245</v>
      </c>
      <c r="D3" s="265" t="s">
        <v>430</v>
      </c>
      <c r="E3" s="319" t="s">
        <v>429</v>
      </c>
      <c r="F3" s="320"/>
      <c r="G3" s="320"/>
      <c r="H3" s="321"/>
      <c r="I3" s="264" t="s">
        <v>428</v>
      </c>
    </row>
    <row r="4" spans="1:9" ht="21" customHeight="1" thickTop="1" thickBot="1">
      <c r="A4" s="322" t="s">
        <v>102</v>
      </c>
      <c r="B4" s="322"/>
      <c r="C4" s="322"/>
      <c r="D4" s="173">
        <f>SUM(D5,D20,D24,D26,D29,D31)</f>
        <v>483864701</v>
      </c>
      <c r="E4" s="219"/>
      <c r="F4" s="220"/>
      <c r="G4" s="239"/>
      <c r="H4" s="235"/>
      <c r="I4" s="170"/>
    </row>
    <row r="5" spans="1:9" ht="21" customHeight="1">
      <c r="A5" s="214" t="s">
        <v>422</v>
      </c>
      <c r="B5" s="196"/>
      <c r="C5" s="196" t="s">
        <v>563</v>
      </c>
      <c r="D5" s="166">
        <f>SUM(D6,D11,D20)</f>
        <v>134631870</v>
      </c>
      <c r="E5" s="18"/>
      <c r="F5" s="26"/>
      <c r="G5" s="240"/>
      <c r="H5" s="234"/>
      <c r="I5" s="205"/>
    </row>
    <row r="6" spans="1:9" ht="21" customHeight="1">
      <c r="A6" s="17"/>
      <c r="B6" s="193" t="s">
        <v>427</v>
      </c>
      <c r="C6" s="193" t="s">
        <v>416</v>
      </c>
      <c r="D6" s="100">
        <f>SUM(D7:D10)</f>
        <v>7509330</v>
      </c>
      <c r="E6" s="89"/>
      <c r="F6" s="245"/>
      <c r="G6" s="241"/>
      <c r="H6" s="233"/>
      <c r="I6" s="15"/>
    </row>
    <row r="7" spans="1:9" ht="21" customHeight="1">
      <c r="A7" s="204"/>
      <c r="B7" s="204"/>
      <c r="C7" s="204" t="s">
        <v>457</v>
      </c>
      <c r="D7" s="97">
        <f>SUM(H7)</f>
        <v>4028850</v>
      </c>
      <c r="E7" s="17" t="s">
        <v>456</v>
      </c>
      <c r="F7" s="123" t="s">
        <v>411</v>
      </c>
      <c r="G7" s="242" t="s">
        <v>410</v>
      </c>
      <c r="H7" s="85">
        <v>4028850</v>
      </c>
      <c r="I7" s="204"/>
    </row>
    <row r="8" spans="1:9" ht="21" customHeight="1">
      <c r="A8" s="204"/>
      <c r="B8" s="204"/>
      <c r="C8" s="204" t="s">
        <v>455</v>
      </c>
      <c r="D8" s="97">
        <f>SUM(H8:H9)</f>
        <v>3000000</v>
      </c>
      <c r="E8" s="247" t="s">
        <v>454</v>
      </c>
      <c r="F8" s="123" t="s">
        <v>453</v>
      </c>
      <c r="G8" s="242" t="s">
        <v>410</v>
      </c>
      <c r="H8" s="236">
        <v>1500000</v>
      </c>
      <c r="I8" s="204"/>
    </row>
    <row r="9" spans="1:9" ht="21" customHeight="1">
      <c r="A9" s="204"/>
      <c r="B9" s="204"/>
      <c r="C9" s="204"/>
      <c r="D9" s="97"/>
      <c r="E9" s="247" t="s">
        <v>452</v>
      </c>
      <c r="F9" s="123" t="s">
        <v>451</v>
      </c>
      <c r="G9" s="242" t="s">
        <v>380</v>
      </c>
      <c r="H9" s="236">
        <v>1500000</v>
      </c>
      <c r="I9" s="204"/>
    </row>
    <row r="10" spans="1:9" ht="21" customHeight="1">
      <c r="A10" s="204"/>
      <c r="B10" s="205"/>
      <c r="C10" s="205" t="s">
        <v>426</v>
      </c>
      <c r="D10" s="166">
        <f>SUM(H10)</f>
        <v>480480</v>
      </c>
      <c r="E10" s="18" t="s">
        <v>450</v>
      </c>
      <c r="F10" s="180" t="s">
        <v>449</v>
      </c>
      <c r="G10" s="243" t="s">
        <v>410</v>
      </c>
      <c r="H10" s="237">
        <v>480480</v>
      </c>
      <c r="I10" s="205"/>
    </row>
    <row r="11" spans="1:9" ht="21" customHeight="1">
      <c r="A11" s="204"/>
      <c r="B11" s="15" t="s">
        <v>424</v>
      </c>
      <c r="C11" s="193" t="s">
        <v>416</v>
      </c>
      <c r="D11" s="100">
        <f>SUM(D12:D19)</f>
        <v>89018580</v>
      </c>
      <c r="E11" s="89"/>
      <c r="F11" s="245"/>
      <c r="G11" s="244"/>
      <c r="H11" s="238"/>
      <c r="I11" s="15"/>
    </row>
    <row r="12" spans="1:9" ht="21" customHeight="1">
      <c r="A12" s="204"/>
      <c r="B12" s="204"/>
      <c r="C12" s="204" t="s">
        <v>448</v>
      </c>
      <c r="D12" s="97">
        <f t="shared" ref="D12:D19" si="0">SUM(H12)</f>
        <v>3014200</v>
      </c>
      <c r="E12" s="17" t="s">
        <v>447</v>
      </c>
      <c r="F12" s="123" t="s">
        <v>411</v>
      </c>
      <c r="G12" s="242" t="s">
        <v>410</v>
      </c>
      <c r="H12" s="236">
        <v>3014200</v>
      </c>
      <c r="I12" s="204"/>
    </row>
    <row r="13" spans="1:9" ht="21" customHeight="1">
      <c r="A13" s="204"/>
      <c r="B13" s="204"/>
      <c r="C13" s="204" t="s">
        <v>423</v>
      </c>
      <c r="D13" s="97">
        <f t="shared" si="0"/>
        <v>11252800</v>
      </c>
      <c r="E13" s="17" t="s">
        <v>446</v>
      </c>
      <c r="F13" s="123" t="s">
        <v>411</v>
      </c>
      <c r="G13" s="242" t="s">
        <v>410</v>
      </c>
      <c r="H13" s="179">
        <v>11252800</v>
      </c>
      <c r="I13" s="204"/>
    </row>
    <row r="14" spans="1:9" ht="21" customHeight="1">
      <c r="A14" s="204"/>
      <c r="B14" s="204"/>
      <c r="C14" s="204" t="s">
        <v>445</v>
      </c>
      <c r="D14" s="97">
        <f t="shared" si="0"/>
        <v>27943610</v>
      </c>
      <c r="E14" s="17" t="s">
        <v>444</v>
      </c>
      <c r="F14" s="123" t="s">
        <v>411</v>
      </c>
      <c r="G14" s="242" t="s">
        <v>410</v>
      </c>
      <c r="H14" s="85">
        <v>27943610</v>
      </c>
      <c r="I14" s="204"/>
    </row>
    <row r="15" spans="1:9" ht="21" customHeight="1">
      <c r="A15" s="204"/>
      <c r="B15" s="204"/>
      <c r="C15" s="204" t="s">
        <v>419</v>
      </c>
      <c r="D15" s="97">
        <f t="shared" si="0"/>
        <v>16859470</v>
      </c>
      <c r="E15" s="17" t="s">
        <v>443</v>
      </c>
      <c r="F15" s="123" t="s">
        <v>411</v>
      </c>
      <c r="G15" s="242" t="s">
        <v>410</v>
      </c>
      <c r="H15" s="236">
        <v>16859470</v>
      </c>
      <c r="I15" s="204"/>
    </row>
    <row r="16" spans="1:9" ht="21" customHeight="1">
      <c r="A16" s="204"/>
      <c r="B16" s="204"/>
      <c r="C16" s="204" t="s">
        <v>421</v>
      </c>
      <c r="D16" s="97">
        <f t="shared" si="0"/>
        <v>22922000</v>
      </c>
      <c r="E16" s="17" t="s">
        <v>442</v>
      </c>
      <c r="F16" s="123" t="s">
        <v>411</v>
      </c>
      <c r="G16" s="242" t="s">
        <v>410</v>
      </c>
      <c r="H16" s="236">
        <v>22922000</v>
      </c>
      <c r="I16" s="204"/>
    </row>
    <row r="17" spans="1:9" ht="21" customHeight="1">
      <c r="A17" s="204"/>
      <c r="B17" s="204"/>
      <c r="C17" s="204" t="s">
        <v>441</v>
      </c>
      <c r="D17" s="97">
        <f t="shared" si="0"/>
        <v>500000</v>
      </c>
      <c r="E17" s="17" t="s">
        <v>440</v>
      </c>
      <c r="F17" s="123" t="s">
        <v>411</v>
      </c>
      <c r="G17" s="242" t="s">
        <v>410</v>
      </c>
      <c r="H17" s="236">
        <v>500000</v>
      </c>
      <c r="I17" s="204"/>
    </row>
    <row r="18" spans="1:9" ht="21" customHeight="1">
      <c r="A18" s="204"/>
      <c r="B18" s="204"/>
      <c r="C18" s="204" t="s">
        <v>439</v>
      </c>
      <c r="D18" s="97">
        <f t="shared" si="0"/>
        <v>4279500</v>
      </c>
      <c r="E18" s="17" t="s">
        <v>438</v>
      </c>
      <c r="F18" s="123" t="s">
        <v>411</v>
      </c>
      <c r="G18" s="242" t="s">
        <v>410</v>
      </c>
      <c r="H18" s="236">
        <v>4279500</v>
      </c>
      <c r="I18" s="204"/>
    </row>
    <row r="19" spans="1:9" ht="21" customHeight="1">
      <c r="A19" s="204"/>
      <c r="B19" s="204"/>
      <c r="C19" s="204" t="s">
        <v>437</v>
      </c>
      <c r="D19" s="97">
        <f t="shared" si="0"/>
        <v>2247000</v>
      </c>
      <c r="E19" s="17" t="s">
        <v>436</v>
      </c>
      <c r="F19" s="123" t="s">
        <v>411</v>
      </c>
      <c r="G19" s="242" t="s">
        <v>410</v>
      </c>
      <c r="H19" s="236">
        <v>2247000</v>
      </c>
      <c r="I19" s="204"/>
    </row>
    <row r="20" spans="1:9" ht="21" customHeight="1">
      <c r="A20" s="15" t="s">
        <v>417</v>
      </c>
      <c r="B20" s="15"/>
      <c r="C20" s="84" t="s">
        <v>416</v>
      </c>
      <c r="D20" s="100">
        <f>SUM(D21:D23)</f>
        <v>38103960</v>
      </c>
      <c r="E20" s="89"/>
      <c r="F20" s="246"/>
      <c r="G20" s="244"/>
      <c r="H20" s="238"/>
      <c r="I20" s="15"/>
    </row>
    <row r="21" spans="1:9" ht="21" customHeight="1">
      <c r="A21" s="204"/>
      <c r="B21" s="21" t="s">
        <v>598</v>
      </c>
      <c r="C21" s="27" t="s">
        <v>415</v>
      </c>
      <c r="D21" s="97">
        <f>SUM(H21)</f>
        <v>4335000</v>
      </c>
      <c r="E21" s="17" t="s">
        <v>435</v>
      </c>
      <c r="F21" s="123" t="s">
        <v>411</v>
      </c>
      <c r="G21" s="242" t="s">
        <v>410</v>
      </c>
      <c r="H21" s="236">
        <v>4335000</v>
      </c>
      <c r="I21" s="204"/>
    </row>
    <row r="22" spans="1:9" ht="21" customHeight="1">
      <c r="A22" s="204"/>
      <c r="B22" s="204"/>
      <c r="C22" s="27" t="s">
        <v>434</v>
      </c>
      <c r="D22" s="97">
        <f>SUM(H22)</f>
        <v>2409100</v>
      </c>
      <c r="E22" s="17" t="s">
        <v>433</v>
      </c>
      <c r="F22" s="123" t="s">
        <v>411</v>
      </c>
      <c r="G22" s="242" t="s">
        <v>410</v>
      </c>
      <c r="H22" s="236">
        <v>2409100</v>
      </c>
      <c r="I22" s="204"/>
    </row>
    <row r="23" spans="1:9" ht="21" customHeight="1">
      <c r="A23" s="205"/>
      <c r="B23" s="205"/>
      <c r="C23" s="177" t="s">
        <v>413</v>
      </c>
      <c r="D23" s="166">
        <f>SUM(H23)</f>
        <v>31359860</v>
      </c>
      <c r="E23" s="18" t="s">
        <v>432</v>
      </c>
      <c r="F23" s="180" t="s">
        <v>411</v>
      </c>
      <c r="G23" s="243" t="s">
        <v>410</v>
      </c>
      <c r="H23" s="237">
        <v>31359860</v>
      </c>
      <c r="I23" s="205"/>
    </row>
    <row r="24" spans="1:9" ht="21" customHeight="1">
      <c r="A24" s="15" t="s">
        <v>582</v>
      </c>
      <c r="B24" s="205"/>
      <c r="C24" s="84" t="s">
        <v>416</v>
      </c>
      <c r="D24" s="166">
        <v>17052058</v>
      </c>
      <c r="E24" s="26"/>
      <c r="F24" s="180"/>
      <c r="G24" s="243"/>
      <c r="H24" s="237"/>
      <c r="I24" s="35"/>
    </row>
    <row r="25" spans="1:9" ht="21" customHeight="1">
      <c r="A25" s="18"/>
      <c r="B25" s="205" t="s">
        <v>582</v>
      </c>
      <c r="C25" s="177" t="s">
        <v>582</v>
      </c>
      <c r="D25" s="166">
        <v>17052058</v>
      </c>
      <c r="E25" s="26" t="s">
        <v>605</v>
      </c>
      <c r="F25" s="180"/>
      <c r="G25" s="243"/>
      <c r="H25" s="237">
        <v>17052058</v>
      </c>
      <c r="I25" s="35"/>
    </row>
    <row r="26" spans="1:9" ht="21" customHeight="1">
      <c r="A26" s="89" t="s">
        <v>583</v>
      </c>
      <c r="B26" s="15"/>
      <c r="C26" s="84" t="s">
        <v>416</v>
      </c>
      <c r="D26" s="100">
        <f>SUM(D27:D28)</f>
        <v>21219735</v>
      </c>
      <c r="E26" s="245"/>
      <c r="F26" s="246"/>
      <c r="G26" s="244"/>
      <c r="H26" s="238"/>
      <c r="I26" s="86"/>
    </row>
    <row r="27" spans="1:9" ht="21" customHeight="1">
      <c r="A27" s="17"/>
      <c r="B27" s="15" t="s">
        <v>583</v>
      </c>
      <c r="C27" s="83" t="s">
        <v>601</v>
      </c>
      <c r="D27" s="100">
        <v>14000000</v>
      </c>
      <c r="E27" s="245" t="s">
        <v>601</v>
      </c>
      <c r="F27" s="246" t="s">
        <v>603</v>
      </c>
      <c r="G27" s="244" t="s">
        <v>380</v>
      </c>
      <c r="H27" s="238">
        <v>14000000</v>
      </c>
      <c r="I27" s="86"/>
    </row>
    <row r="28" spans="1:9" ht="21" customHeight="1">
      <c r="A28" s="17"/>
      <c r="B28" s="205"/>
      <c r="C28" s="177" t="s">
        <v>602</v>
      </c>
      <c r="D28" s="166">
        <v>7219735</v>
      </c>
      <c r="E28" s="16" t="s">
        <v>602</v>
      </c>
      <c r="F28" s="123" t="s">
        <v>604</v>
      </c>
      <c r="G28" s="243" t="s">
        <v>380</v>
      </c>
      <c r="H28" s="236">
        <v>7219735</v>
      </c>
      <c r="I28" s="31"/>
    </row>
    <row r="29" spans="1:9" ht="21" customHeight="1">
      <c r="A29" s="89" t="s">
        <v>586</v>
      </c>
      <c r="B29" s="15"/>
      <c r="C29" s="84" t="s">
        <v>416</v>
      </c>
      <c r="D29" s="100">
        <v>1003832</v>
      </c>
      <c r="E29" s="245"/>
      <c r="F29" s="246"/>
      <c r="G29" s="244"/>
      <c r="H29" s="238"/>
      <c r="I29" s="86"/>
    </row>
    <row r="30" spans="1:9" ht="21" customHeight="1">
      <c r="A30" s="17"/>
      <c r="B30" s="15" t="s">
        <v>586</v>
      </c>
      <c r="C30" s="83" t="s">
        <v>586</v>
      </c>
      <c r="D30" s="100">
        <v>1003832</v>
      </c>
      <c r="E30" s="16" t="s">
        <v>586</v>
      </c>
      <c r="F30" s="123" t="s">
        <v>600</v>
      </c>
      <c r="G30" s="243" t="s">
        <v>380</v>
      </c>
      <c r="H30" s="236">
        <v>1003832</v>
      </c>
      <c r="I30" s="31"/>
    </row>
    <row r="31" spans="1:9" ht="21" customHeight="1">
      <c r="A31" s="89" t="s">
        <v>588</v>
      </c>
      <c r="B31" s="15"/>
      <c r="C31" s="84" t="s">
        <v>416</v>
      </c>
      <c r="D31" s="100">
        <v>271853246</v>
      </c>
      <c r="E31" s="245"/>
      <c r="F31" s="246"/>
      <c r="G31" s="244"/>
      <c r="H31" s="238"/>
      <c r="I31" s="86"/>
    </row>
    <row r="32" spans="1:9" ht="21" customHeight="1">
      <c r="A32" s="18"/>
      <c r="B32" s="15" t="s">
        <v>588</v>
      </c>
      <c r="C32" s="83" t="s">
        <v>589</v>
      </c>
      <c r="D32" s="100">
        <v>271853246</v>
      </c>
      <c r="E32" s="26" t="s">
        <v>589</v>
      </c>
      <c r="F32" s="180" t="s">
        <v>599</v>
      </c>
      <c r="G32" s="243" t="s">
        <v>380</v>
      </c>
      <c r="H32" s="237">
        <v>271853246</v>
      </c>
      <c r="I32" s="35"/>
    </row>
    <row r="33" spans="1:9">
      <c r="G33" s="174"/>
    </row>
    <row r="34" spans="1:9">
      <c r="G34" s="174"/>
    </row>
    <row r="35" spans="1:9">
      <c r="G35" s="174"/>
    </row>
    <row r="36" spans="1:9">
      <c r="G36" s="174"/>
    </row>
    <row r="37" spans="1:9" ht="20.25">
      <c r="A37" s="276" t="s">
        <v>431</v>
      </c>
      <c r="B37" s="276"/>
      <c r="C37" s="276"/>
      <c r="D37" s="276"/>
      <c r="E37" s="276"/>
      <c r="F37" s="276"/>
      <c r="G37" s="276"/>
    </row>
    <row r="38" spans="1:9">
      <c r="I38" s="12" t="s">
        <v>248</v>
      </c>
    </row>
    <row r="39" spans="1:9" ht="23.25" customHeight="1" thickBot="1">
      <c r="A39" s="264" t="s">
        <v>247</v>
      </c>
      <c r="B39" s="264" t="s">
        <v>246</v>
      </c>
      <c r="C39" s="264" t="s">
        <v>245</v>
      </c>
      <c r="D39" s="265" t="s">
        <v>430</v>
      </c>
      <c r="E39" s="319" t="s">
        <v>429</v>
      </c>
      <c r="F39" s="320"/>
      <c r="G39" s="320"/>
      <c r="H39" s="321"/>
      <c r="I39" s="264" t="s">
        <v>428</v>
      </c>
    </row>
    <row r="40" spans="1:9" ht="23.25" customHeight="1" thickTop="1">
      <c r="A40" s="296" t="s">
        <v>102</v>
      </c>
      <c r="B40" s="296"/>
      <c r="C40" s="296"/>
      <c r="D40" s="232">
        <f>SUM( D41,D48,D51,D53,D55)</f>
        <v>43271696</v>
      </c>
      <c r="E40" s="248"/>
      <c r="F40" s="250"/>
      <c r="G40" s="251"/>
      <c r="H40" s="249"/>
      <c r="I40" s="25"/>
    </row>
    <row r="41" spans="1:9" ht="21.75" customHeight="1">
      <c r="A41" s="215" t="s">
        <v>424</v>
      </c>
      <c r="B41" s="193"/>
      <c r="C41" s="193" t="s">
        <v>563</v>
      </c>
      <c r="D41" s="100">
        <f>SUM(D42,D44)</f>
        <v>4697870</v>
      </c>
      <c r="E41" s="89"/>
      <c r="F41" s="245"/>
      <c r="G41" s="241"/>
      <c r="H41" s="233"/>
      <c r="I41" s="15"/>
    </row>
    <row r="42" spans="1:9" ht="21.75" customHeight="1">
      <c r="B42" s="215" t="s">
        <v>427</v>
      </c>
      <c r="C42" s="215" t="s">
        <v>416</v>
      </c>
      <c r="D42" s="100">
        <f>SUM(D43:D43)</f>
        <v>300000</v>
      </c>
      <c r="E42" s="89"/>
      <c r="F42" s="245"/>
      <c r="G42" s="241"/>
      <c r="H42" s="233"/>
      <c r="I42" s="15"/>
    </row>
    <row r="43" spans="1:9" ht="21.75" customHeight="1">
      <c r="A43" s="19"/>
      <c r="B43" s="20"/>
      <c r="C43" s="20" t="s">
        <v>426</v>
      </c>
      <c r="D43" s="166">
        <f>SUM(H43)</f>
        <v>300000</v>
      </c>
      <c r="E43" s="18" t="s">
        <v>425</v>
      </c>
      <c r="F43" s="180" t="s">
        <v>411</v>
      </c>
      <c r="G43" s="243" t="s">
        <v>410</v>
      </c>
      <c r="H43" s="178">
        <v>300000</v>
      </c>
      <c r="I43" s="20"/>
    </row>
    <row r="44" spans="1:9" ht="21.75" customHeight="1">
      <c r="A44" s="19"/>
      <c r="B44" s="15" t="s">
        <v>424</v>
      </c>
      <c r="C44" s="15" t="s">
        <v>416</v>
      </c>
      <c r="D44" s="100">
        <f>SUM(D45:D47)</f>
        <v>4397870</v>
      </c>
      <c r="E44" s="89"/>
      <c r="F44" s="245"/>
      <c r="G44" s="244"/>
      <c r="H44" s="238"/>
      <c r="I44" s="15"/>
    </row>
    <row r="45" spans="1:9" ht="21.75" customHeight="1">
      <c r="A45" s="19"/>
      <c r="B45" s="19"/>
      <c r="C45" s="19" t="s">
        <v>423</v>
      </c>
      <c r="D45" s="97">
        <f>SUM(H45)</f>
        <v>500000</v>
      </c>
      <c r="E45" s="17" t="s">
        <v>422</v>
      </c>
      <c r="F45" s="123" t="s">
        <v>411</v>
      </c>
      <c r="G45" s="242" t="s">
        <v>410</v>
      </c>
      <c r="H45" s="236">
        <v>500000</v>
      </c>
      <c r="I45" s="19"/>
    </row>
    <row r="46" spans="1:9" ht="21.75" customHeight="1">
      <c r="A46" s="19"/>
      <c r="B46" s="19"/>
      <c r="C46" s="27" t="s">
        <v>421</v>
      </c>
      <c r="D46" s="97">
        <f>SUM(H46)</f>
        <v>2700000</v>
      </c>
      <c r="E46" s="16" t="s">
        <v>420</v>
      </c>
      <c r="F46" s="123" t="s">
        <v>411</v>
      </c>
      <c r="G46" s="242" t="s">
        <v>410</v>
      </c>
      <c r="H46" s="179">
        <v>2700000</v>
      </c>
      <c r="I46" s="19"/>
    </row>
    <row r="47" spans="1:9" ht="21.75" customHeight="1">
      <c r="A47" s="20"/>
      <c r="B47" s="20"/>
      <c r="C47" s="20" t="s">
        <v>419</v>
      </c>
      <c r="D47" s="166">
        <f>SUM(H47)</f>
        <v>1197870</v>
      </c>
      <c r="E47" s="18" t="s">
        <v>418</v>
      </c>
      <c r="F47" s="180" t="s">
        <v>411</v>
      </c>
      <c r="G47" s="243" t="s">
        <v>410</v>
      </c>
      <c r="H47" s="178">
        <v>1197870</v>
      </c>
      <c r="I47" s="20"/>
    </row>
    <row r="48" spans="1:9" ht="21.75" customHeight="1">
      <c r="A48" s="15" t="s">
        <v>417</v>
      </c>
      <c r="B48" s="15"/>
      <c r="C48" s="193" t="s">
        <v>14</v>
      </c>
      <c r="D48" s="100">
        <f>SUM(D49:D50)</f>
        <v>2289000</v>
      </c>
      <c r="E48" s="89"/>
      <c r="F48" s="246"/>
      <c r="G48" s="244"/>
      <c r="H48" s="104"/>
      <c r="I48" s="15"/>
    </row>
    <row r="49" spans="1:9" ht="21.75" customHeight="1">
      <c r="A49" s="19"/>
      <c r="B49" s="19" t="s">
        <v>415</v>
      </c>
      <c r="C49" s="27" t="s">
        <v>415</v>
      </c>
      <c r="D49" s="97">
        <f>SUM(H49)</f>
        <v>300000</v>
      </c>
      <c r="E49" s="17" t="s">
        <v>414</v>
      </c>
      <c r="F49" s="123" t="s">
        <v>411</v>
      </c>
      <c r="G49" s="242" t="s">
        <v>410</v>
      </c>
      <c r="H49" s="236">
        <v>300000</v>
      </c>
      <c r="I49" s="19"/>
    </row>
    <row r="50" spans="1:9" ht="21.75" customHeight="1">
      <c r="A50" s="20"/>
      <c r="B50" s="20"/>
      <c r="C50" s="177" t="s">
        <v>413</v>
      </c>
      <c r="D50" s="166">
        <f>SUM(H50)</f>
        <v>1989000</v>
      </c>
      <c r="E50" s="18" t="s">
        <v>412</v>
      </c>
      <c r="F50" s="180" t="s">
        <v>411</v>
      </c>
      <c r="G50" s="243" t="s">
        <v>410</v>
      </c>
      <c r="H50" s="237">
        <v>1989000</v>
      </c>
      <c r="I50" s="20"/>
    </row>
    <row r="51" spans="1:9" ht="21.75" customHeight="1">
      <c r="A51" s="15" t="s">
        <v>582</v>
      </c>
      <c r="B51" s="205"/>
      <c r="C51" s="84" t="s">
        <v>416</v>
      </c>
      <c r="D51" s="166">
        <f>D52</f>
        <v>2155470</v>
      </c>
      <c r="E51" s="26"/>
      <c r="F51" s="180"/>
      <c r="G51" s="243"/>
      <c r="H51" s="237"/>
      <c r="I51" s="35"/>
    </row>
    <row r="52" spans="1:9" ht="21.75" customHeight="1">
      <c r="A52" s="18"/>
      <c r="B52" s="205" t="s">
        <v>582</v>
      </c>
      <c r="C52" s="177" t="s">
        <v>582</v>
      </c>
      <c r="D52" s="166">
        <f>H52</f>
        <v>2155470</v>
      </c>
      <c r="E52" s="26" t="s">
        <v>605</v>
      </c>
      <c r="F52" s="180"/>
      <c r="G52" s="242"/>
      <c r="H52" s="237">
        <v>2155470</v>
      </c>
      <c r="I52" s="35"/>
    </row>
    <row r="53" spans="1:9" ht="21.75" customHeight="1">
      <c r="A53" s="89" t="s">
        <v>586</v>
      </c>
      <c r="B53" s="15"/>
      <c r="C53" s="84" t="s">
        <v>416</v>
      </c>
      <c r="D53" s="100">
        <f>D54</f>
        <v>4535</v>
      </c>
      <c r="E53" s="245"/>
      <c r="F53" s="246"/>
      <c r="G53" s="244"/>
      <c r="H53" s="238"/>
      <c r="I53" s="86"/>
    </row>
    <row r="54" spans="1:9" ht="21.75" customHeight="1">
      <c r="A54" s="17"/>
      <c r="B54" s="15" t="s">
        <v>586</v>
      </c>
      <c r="C54" s="83" t="s">
        <v>586</v>
      </c>
      <c r="D54" s="100">
        <f>H54</f>
        <v>4535</v>
      </c>
      <c r="E54" s="16" t="s">
        <v>586</v>
      </c>
      <c r="F54" s="123"/>
      <c r="G54" s="242"/>
      <c r="H54" s="236">
        <v>4535</v>
      </c>
      <c r="I54" s="31"/>
    </row>
    <row r="55" spans="1:9" ht="21.75" customHeight="1">
      <c r="A55" s="89" t="s">
        <v>588</v>
      </c>
      <c r="B55" s="15"/>
      <c r="C55" s="84" t="s">
        <v>416</v>
      </c>
      <c r="D55" s="100">
        <f>D56</f>
        <v>34124821</v>
      </c>
      <c r="E55" s="245"/>
      <c r="F55" s="246"/>
      <c r="G55" s="244"/>
      <c r="H55" s="238"/>
      <c r="I55" s="86"/>
    </row>
    <row r="56" spans="1:9" ht="21.75" customHeight="1">
      <c r="A56" s="18"/>
      <c r="B56" s="15" t="s">
        <v>588</v>
      </c>
      <c r="C56" s="83" t="s">
        <v>589</v>
      </c>
      <c r="D56" s="100">
        <f>H56</f>
        <v>34124821</v>
      </c>
      <c r="E56" s="26" t="s">
        <v>589</v>
      </c>
      <c r="F56" s="180"/>
      <c r="G56" s="244"/>
      <c r="H56" s="237">
        <v>34124821</v>
      </c>
      <c r="I56" s="35"/>
    </row>
  </sheetData>
  <mergeCells count="6">
    <mergeCell ref="A40:C40"/>
    <mergeCell ref="A1:G1"/>
    <mergeCell ref="A4:C4"/>
    <mergeCell ref="A37:G37"/>
    <mergeCell ref="E3:H3"/>
    <mergeCell ref="E39:H3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5"/>
  <sheetViews>
    <sheetView topLeftCell="A52" workbookViewId="0">
      <selection activeCell="E79" activeCellId="6" sqref="E61 E64 E67 E70 E73 E76 E79"/>
    </sheetView>
  </sheetViews>
  <sheetFormatPr defaultRowHeight="16.5"/>
  <cols>
    <col min="1" max="2" width="11" bestFit="1" customWidth="1"/>
    <col min="3" max="3" width="21.375" customWidth="1"/>
    <col min="4" max="4" width="5.25" style="13" customWidth="1"/>
    <col min="5" max="5" width="13.25" style="14" customWidth="1"/>
    <col min="6" max="7" width="13.25" style="23" customWidth="1"/>
    <col min="8" max="9" width="14.125" style="23" customWidth="1"/>
    <col min="11" max="11" width="20" customWidth="1"/>
  </cols>
  <sheetData>
    <row r="1" spans="1:10" ht="20.25">
      <c r="A1" s="276" t="s">
        <v>230</v>
      </c>
      <c r="B1" s="276"/>
      <c r="C1" s="276"/>
      <c r="D1" s="276"/>
      <c r="E1" s="276"/>
      <c r="F1" s="276"/>
    </row>
    <row r="2" spans="1:10" s="28" customFormat="1">
      <c r="D2" s="13"/>
      <c r="E2" s="14"/>
      <c r="F2" s="23"/>
      <c r="G2" s="23"/>
      <c r="H2" s="23"/>
      <c r="I2" s="23"/>
      <c r="J2" s="12" t="s">
        <v>44</v>
      </c>
    </row>
    <row r="3" spans="1:10" s="13" customFormat="1" ht="22.5" customHeight="1">
      <c r="A3" s="283" t="s">
        <v>50</v>
      </c>
      <c r="B3" s="283"/>
      <c r="C3" s="283"/>
      <c r="D3" s="288" t="s">
        <v>54</v>
      </c>
      <c r="E3" s="274" t="s">
        <v>55</v>
      </c>
      <c r="F3" s="274" t="s">
        <v>56</v>
      </c>
      <c r="G3" s="274" t="s">
        <v>57</v>
      </c>
      <c r="H3" s="274" t="s">
        <v>58</v>
      </c>
      <c r="I3" s="274" t="s">
        <v>59</v>
      </c>
      <c r="J3" s="283" t="s">
        <v>103</v>
      </c>
    </row>
    <row r="4" spans="1:10" s="13" customFormat="1" ht="22.5" customHeight="1" thickBot="1">
      <c r="A4" s="264" t="s">
        <v>51</v>
      </c>
      <c r="B4" s="264" t="s">
        <v>52</v>
      </c>
      <c r="C4" s="264" t="s">
        <v>53</v>
      </c>
      <c r="D4" s="289"/>
      <c r="E4" s="275"/>
      <c r="F4" s="275"/>
      <c r="G4" s="275"/>
      <c r="H4" s="275"/>
      <c r="I4" s="275"/>
      <c r="J4" s="284"/>
    </row>
    <row r="5" spans="1:10" s="28" customFormat="1" ht="22.5" customHeight="1" thickTop="1">
      <c r="A5" s="277" t="s">
        <v>102</v>
      </c>
      <c r="B5" s="278"/>
      <c r="C5" s="279"/>
      <c r="D5" s="45" t="s">
        <v>62</v>
      </c>
      <c r="E5" s="39">
        <f>SUM(E8,E55,E81,E98,E104,E110,E118)</f>
        <v>1427967731</v>
      </c>
      <c r="F5" s="39"/>
      <c r="G5" s="39">
        <v>105717132</v>
      </c>
      <c r="H5" s="39">
        <v>866262198</v>
      </c>
      <c r="I5" s="39">
        <v>425916901</v>
      </c>
      <c r="J5" s="25"/>
    </row>
    <row r="6" spans="1:10" s="28" customFormat="1" ht="22.5" customHeight="1">
      <c r="A6" s="277"/>
      <c r="B6" s="278"/>
      <c r="C6" s="279"/>
      <c r="D6" s="43" t="s">
        <v>240</v>
      </c>
      <c r="E6" s="39">
        <f>SUM(E9,E56,E82,E99,E105,E111,E119)</f>
        <v>1483446022</v>
      </c>
      <c r="F6" s="39"/>
      <c r="G6" s="39">
        <v>104767712</v>
      </c>
      <c r="H6" s="39">
        <v>864838068</v>
      </c>
      <c r="I6" s="39">
        <v>483614372</v>
      </c>
      <c r="J6" s="15"/>
    </row>
    <row r="7" spans="1:10" s="28" customFormat="1" ht="22.5" customHeight="1" thickBot="1">
      <c r="A7" s="280"/>
      <c r="B7" s="281"/>
      <c r="C7" s="282"/>
      <c r="D7" s="49" t="s">
        <v>241</v>
      </c>
      <c r="E7" s="51">
        <f t="shared" ref="E7" si="0">SUM(E10,E57,E83,E100,E106,E112,E120)</f>
        <v>2344009</v>
      </c>
      <c r="F7" s="51"/>
      <c r="G7" s="51">
        <f>G6-G5</f>
        <v>-949420</v>
      </c>
      <c r="H7" s="51">
        <f>H6-H5</f>
        <v>-1424130</v>
      </c>
      <c r="I7" s="51">
        <f>I6-I5</f>
        <v>57697471</v>
      </c>
      <c r="J7" s="30"/>
    </row>
    <row r="8" spans="1:10" s="28" customFormat="1">
      <c r="A8" s="17" t="s">
        <v>60</v>
      </c>
      <c r="B8" s="285" t="s">
        <v>104</v>
      </c>
      <c r="C8" s="285"/>
      <c r="D8" s="44" t="s">
        <v>62</v>
      </c>
      <c r="E8" s="39">
        <f>SUM(E11,E14,E17,E20,E23,E26,E31,E34,E37,E40,E43,E46,E49,E52)</f>
        <v>233729000</v>
      </c>
      <c r="F8" s="39"/>
      <c r="G8" s="39"/>
      <c r="H8" s="39"/>
      <c r="I8" s="39">
        <f>SUM(I11,I14,I17,I20,I23,I26,I31,I34,I37,I40,I43,I46,I49,I52)</f>
        <v>233729000</v>
      </c>
      <c r="J8" s="20"/>
    </row>
    <row r="9" spans="1:10" s="28" customFormat="1">
      <c r="A9" s="41"/>
      <c r="B9" s="286"/>
      <c r="C9" s="286"/>
      <c r="D9" s="43" t="s">
        <v>240</v>
      </c>
      <c r="E9" s="39">
        <f>SUM(E12,E15,E18,E21,E24,E27,E32,E35,E38,E41,E44,E47,E50,E53)</f>
        <v>290833300</v>
      </c>
      <c r="F9" s="39"/>
      <c r="G9" s="39"/>
      <c r="H9" s="39"/>
      <c r="I9" s="39">
        <f>SUM(I12,I15,I18,I21,I24,I27,I32,I35,I38,I41,I44,I47,I50,I53)</f>
        <v>290833300</v>
      </c>
      <c r="J9" s="15"/>
    </row>
    <row r="10" spans="1:10" s="28" customFormat="1">
      <c r="A10" s="41"/>
      <c r="B10" s="287"/>
      <c r="C10" s="287"/>
      <c r="D10" s="43" t="s">
        <v>241</v>
      </c>
      <c r="E10" s="39">
        <f t="shared" ref="E10" si="1">SUM(E13,E16,E19,E22,E25,E28)</f>
        <v>718000</v>
      </c>
      <c r="F10" s="39"/>
      <c r="G10" s="39"/>
      <c r="H10" s="39"/>
      <c r="I10" s="39">
        <f t="shared" ref="I10" si="2">SUM(I13,I16,I19,I22,I25,I28)</f>
        <v>718000</v>
      </c>
      <c r="J10" s="15"/>
    </row>
    <row r="11" spans="1:10">
      <c r="A11" s="17"/>
      <c r="B11" s="19" t="s">
        <v>42</v>
      </c>
      <c r="C11" s="31" t="s">
        <v>61</v>
      </c>
      <c r="D11" s="43" t="s">
        <v>62</v>
      </c>
      <c r="E11" s="39">
        <f>SUM(F11:I11)</f>
        <v>7567500</v>
      </c>
      <c r="F11" s="39"/>
      <c r="G11" s="39"/>
      <c r="H11" s="39"/>
      <c r="I11" s="39">
        <v>7567500</v>
      </c>
      <c r="J11" s="15"/>
    </row>
    <row r="12" spans="1:10">
      <c r="A12" s="19"/>
      <c r="B12" s="19"/>
      <c r="C12" s="19"/>
      <c r="D12" s="43" t="s">
        <v>240</v>
      </c>
      <c r="E12" s="39">
        <f>SUM(F12:I12)</f>
        <v>6527500</v>
      </c>
      <c r="F12" s="39"/>
      <c r="G12" s="39"/>
      <c r="H12" s="39"/>
      <c r="I12" s="39">
        <v>6527500</v>
      </c>
      <c r="J12" s="15"/>
    </row>
    <row r="13" spans="1:10">
      <c r="A13" s="19"/>
      <c r="B13" s="19"/>
      <c r="C13" s="20"/>
      <c r="D13" s="43" t="s">
        <v>241</v>
      </c>
      <c r="E13" s="39">
        <f>E11-E12</f>
        <v>1040000</v>
      </c>
      <c r="F13" s="39"/>
      <c r="G13" s="39"/>
      <c r="H13" s="39"/>
      <c r="I13" s="39">
        <f t="shared" ref="I13" si="3">I11-I12</f>
        <v>1040000</v>
      </c>
      <c r="J13" s="39"/>
    </row>
    <row r="14" spans="1:10">
      <c r="A14" s="19"/>
      <c r="B14" s="19"/>
      <c r="C14" s="19" t="s">
        <v>63</v>
      </c>
      <c r="D14" s="43" t="s">
        <v>62</v>
      </c>
      <c r="E14" s="39">
        <f>SUM(F14:I14)</f>
        <v>6409000</v>
      </c>
      <c r="F14" s="39"/>
      <c r="G14" s="39"/>
      <c r="H14" s="39"/>
      <c r="I14" s="39">
        <v>6409000</v>
      </c>
      <c r="J14" s="15"/>
    </row>
    <row r="15" spans="1:10">
      <c r="A15" s="19"/>
      <c r="B15" s="19"/>
      <c r="C15" s="19"/>
      <c r="D15" s="43" t="s">
        <v>240</v>
      </c>
      <c r="E15" s="39">
        <f>SUM(F15:I15)</f>
        <v>6766500</v>
      </c>
      <c r="F15" s="39"/>
      <c r="G15" s="39"/>
      <c r="H15" s="39"/>
      <c r="I15" s="39">
        <v>6766500</v>
      </c>
      <c r="J15" s="15"/>
    </row>
    <row r="16" spans="1:10">
      <c r="A16" s="19"/>
      <c r="B16" s="19"/>
      <c r="C16" s="20"/>
      <c r="D16" s="43" t="s">
        <v>241</v>
      </c>
      <c r="E16" s="39">
        <f>E14-E15</f>
        <v>-357500</v>
      </c>
      <c r="F16" s="39"/>
      <c r="G16" s="39"/>
      <c r="H16" s="39"/>
      <c r="I16" s="39">
        <f t="shared" ref="I16" si="4">I14-I15</f>
        <v>-357500</v>
      </c>
      <c r="J16" s="15"/>
    </row>
    <row r="17" spans="1:10">
      <c r="A17" s="19"/>
      <c r="B17" s="19"/>
      <c r="C17" s="19" t="s">
        <v>64</v>
      </c>
      <c r="D17" s="43" t="s">
        <v>62</v>
      </c>
      <c r="E17" s="39">
        <f t="shared" ref="E17:E27" si="5">SUM(F17:I17)</f>
        <v>60000</v>
      </c>
      <c r="F17" s="39"/>
      <c r="G17" s="39"/>
      <c r="H17" s="39"/>
      <c r="I17" s="39">
        <v>60000</v>
      </c>
      <c r="J17" s="15"/>
    </row>
    <row r="18" spans="1:10">
      <c r="A18" s="19"/>
      <c r="B18" s="19"/>
      <c r="C18" s="19"/>
      <c r="D18" s="43" t="s">
        <v>240</v>
      </c>
      <c r="E18" s="39">
        <f t="shared" si="5"/>
        <v>60000</v>
      </c>
      <c r="F18" s="39"/>
      <c r="G18" s="39"/>
      <c r="H18" s="39"/>
      <c r="I18" s="39">
        <v>60000</v>
      </c>
      <c r="J18" s="15"/>
    </row>
    <row r="19" spans="1:10">
      <c r="A19" s="19"/>
      <c r="B19" s="19"/>
      <c r="C19" s="19"/>
      <c r="D19" s="43" t="s">
        <v>241</v>
      </c>
      <c r="E19" s="39">
        <f>E17-E18</f>
        <v>0</v>
      </c>
      <c r="F19" s="39"/>
      <c r="G19" s="39"/>
      <c r="H19" s="39"/>
      <c r="I19" s="39">
        <f>I17-I18</f>
        <v>0</v>
      </c>
      <c r="J19" s="15"/>
    </row>
    <row r="20" spans="1:10">
      <c r="A20" s="19"/>
      <c r="B20" s="19"/>
      <c r="C20" s="21" t="s">
        <v>65</v>
      </c>
      <c r="D20" s="43" t="s">
        <v>62</v>
      </c>
      <c r="E20" s="39">
        <f t="shared" si="5"/>
        <v>7186000</v>
      </c>
      <c r="F20" s="39"/>
      <c r="G20" s="39"/>
      <c r="H20" s="39"/>
      <c r="I20" s="39">
        <v>7186000</v>
      </c>
      <c r="J20" s="15"/>
    </row>
    <row r="21" spans="1:10">
      <c r="A21" s="19"/>
      <c r="B21" s="19"/>
      <c r="C21" s="19"/>
      <c r="D21" s="43" t="s">
        <v>240</v>
      </c>
      <c r="E21" s="39">
        <f t="shared" si="5"/>
        <v>7103500</v>
      </c>
      <c r="F21" s="39"/>
      <c r="G21" s="39"/>
      <c r="H21" s="39"/>
      <c r="I21" s="39">
        <v>7103500</v>
      </c>
      <c r="J21" s="15"/>
    </row>
    <row r="22" spans="1:10">
      <c r="A22" s="19"/>
      <c r="B22" s="19"/>
      <c r="C22" s="20"/>
      <c r="D22" s="43" t="s">
        <v>241</v>
      </c>
      <c r="E22" s="39">
        <f>E20-E21</f>
        <v>82500</v>
      </c>
      <c r="F22" s="39"/>
      <c r="G22" s="39"/>
      <c r="H22" s="39"/>
      <c r="I22" s="39">
        <f>I20-I21</f>
        <v>82500</v>
      </c>
      <c r="J22" s="15"/>
    </row>
    <row r="23" spans="1:10">
      <c r="A23" s="19"/>
      <c r="B23" s="19"/>
      <c r="C23" s="19" t="s">
        <v>66</v>
      </c>
      <c r="D23" s="43" t="s">
        <v>62</v>
      </c>
      <c r="E23" s="39">
        <f>SUM(F23:I23)</f>
        <v>1470500</v>
      </c>
      <c r="F23" s="39"/>
      <c r="G23" s="39"/>
      <c r="H23" s="39"/>
      <c r="I23" s="39">
        <v>1470500</v>
      </c>
      <c r="J23" s="15"/>
    </row>
    <row r="24" spans="1:10">
      <c r="A24" s="19"/>
      <c r="B24" s="19"/>
      <c r="C24" s="16"/>
      <c r="D24" s="43" t="s">
        <v>240</v>
      </c>
      <c r="E24" s="39">
        <f>SUM(F24:I24)</f>
        <v>1517500</v>
      </c>
      <c r="F24" s="39"/>
      <c r="G24" s="39"/>
      <c r="H24" s="39"/>
      <c r="I24" s="39">
        <v>1517500</v>
      </c>
      <c r="J24" s="15"/>
    </row>
    <row r="25" spans="1:10">
      <c r="A25" s="19"/>
      <c r="B25" s="19"/>
      <c r="C25" s="19"/>
      <c r="D25" s="43" t="s">
        <v>241</v>
      </c>
      <c r="E25" s="39">
        <f>E23-E24</f>
        <v>-47000</v>
      </c>
      <c r="F25" s="39"/>
      <c r="G25" s="39"/>
      <c r="H25" s="39"/>
      <c r="I25" s="39">
        <f>I23-I24</f>
        <v>-47000</v>
      </c>
      <c r="J25" s="15"/>
    </row>
    <row r="26" spans="1:10">
      <c r="A26" s="19"/>
      <c r="B26" s="19"/>
      <c r="C26" s="21" t="s">
        <v>67</v>
      </c>
      <c r="D26" s="43" t="s">
        <v>62</v>
      </c>
      <c r="E26" s="39">
        <f t="shared" si="5"/>
        <v>220000</v>
      </c>
      <c r="F26" s="39"/>
      <c r="G26" s="39"/>
      <c r="H26" s="39"/>
      <c r="I26" s="39">
        <v>220000</v>
      </c>
      <c r="J26" s="15"/>
    </row>
    <row r="27" spans="1:10">
      <c r="A27" s="19"/>
      <c r="B27" s="19"/>
      <c r="C27" s="17"/>
      <c r="D27" s="43" t="s">
        <v>240</v>
      </c>
      <c r="E27" s="39">
        <f t="shared" si="5"/>
        <v>220000</v>
      </c>
      <c r="F27" s="39"/>
      <c r="G27" s="39"/>
      <c r="H27" s="39"/>
      <c r="I27" s="39">
        <v>220000</v>
      </c>
      <c r="J27" s="15"/>
    </row>
    <row r="28" spans="1:10">
      <c r="A28" s="20"/>
      <c r="B28" s="20"/>
      <c r="C28" s="20"/>
      <c r="D28" s="43" t="s">
        <v>241</v>
      </c>
      <c r="E28" s="39">
        <f>E26-E27</f>
        <v>0</v>
      </c>
      <c r="F28" s="39"/>
      <c r="G28" s="39"/>
      <c r="H28" s="39"/>
      <c r="I28" s="39">
        <f>I26-I27</f>
        <v>0</v>
      </c>
      <c r="J28" s="20"/>
    </row>
    <row r="29" spans="1:10" s="13" customFormat="1">
      <c r="A29" s="291" t="s">
        <v>50</v>
      </c>
      <c r="B29" s="291"/>
      <c r="C29" s="291"/>
      <c r="D29" s="290" t="s">
        <v>54</v>
      </c>
      <c r="E29" s="53" t="s">
        <v>55</v>
      </c>
      <c r="F29" s="53" t="s">
        <v>56</v>
      </c>
      <c r="G29" s="53" t="s">
        <v>57</v>
      </c>
      <c r="H29" s="53" t="s">
        <v>58</v>
      </c>
      <c r="I29" s="53" t="s">
        <v>59</v>
      </c>
      <c r="J29" s="291" t="s">
        <v>103</v>
      </c>
    </row>
    <row r="30" spans="1:10" s="13" customFormat="1" ht="17.25" thickBot="1">
      <c r="A30" s="40" t="s">
        <v>51</v>
      </c>
      <c r="B30" s="40" t="s">
        <v>52</v>
      </c>
      <c r="C30" s="40" t="s">
        <v>53</v>
      </c>
      <c r="D30" s="293"/>
      <c r="E30" s="54"/>
      <c r="F30" s="54"/>
      <c r="G30" s="54"/>
      <c r="H30" s="54"/>
      <c r="I30" s="54"/>
      <c r="J30" s="292"/>
    </row>
    <row r="31" spans="1:10" ht="17.25" thickTop="1">
      <c r="A31" s="19" t="s">
        <v>42</v>
      </c>
      <c r="B31" s="19"/>
      <c r="C31" s="19" t="s">
        <v>68</v>
      </c>
      <c r="D31" s="45" t="s">
        <v>62</v>
      </c>
      <c r="E31" s="39">
        <f>SUM(F31:I31)</f>
        <v>4800000</v>
      </c>
      <c r="F31" s="39"/>
      <c r="G31" s="39"/>
      <c r="H31" s="39"/>
      <c r="I31" s="39">
        <v>4800000</v>
      </c>
      <c r="J31" s="19"/>
    </row>
    <row r="32" spans="1:10">
      <c r="A32" s="19"/>
      <c r="B32" s="19"/>
      <c r="C32" s="19" t="s">
        <v>69</v>
      </c>
      <c r="D32" s="43" t="s">
        <v>240</v>
      </c>
      <c r="E32" s="39">
        <f>SUM(F32:I32)</f>
        <v>4300000</v>
      </c>
      <c r="F32" s="39"/>
      <c r="G32" s="39"/>
      <c r="H32" s="39"/>
      <c r="I32" s="39">
        <v>4300000</v>
      </c>
      <c r="J32" s="15"/>
    </row>
    <row r="33" spans="1:10">
      <c r="A33" s="19"/>
      <c r="B33" s="19"/>
      <c r="C33" s="19"/>
      <c r="D33" s="43" t="s">
        <v>241</v>
      </c>
      <c r="E33" s="39">
        <f>E31-E32</f>
        <v>500000</v>
      </c>
      <c r="F33" s="39"/>
      <c r="G33" s="39"/>
      <c r="H33" s="39"/>
      <c r="I33" s="39">
        <f>I31-I32</f>
        <v>500000</v>
      </c>
      <c r="J33" s="15"/>
    </row>
    <row r="34" spans="1:10">
      <c r="A34" s="19"/>
      <c r="B34" s="19"/>
      <c r="C34" s="21" t="s">
        <v>70</v>
      </c>
      <c r="D34" s="43" t="s">
        <v>62</v>
      </c>
      <c r="E34" s="39">
        <f>SUM(F34:I34)</f>
        <v>12000</v>
      </c>
      <c r="F34" s="39"/>
      <c r="G34" s="39"/>
      <c r="H34" s="39"/>
      <c r="I34" s="39">
        <v>12000</v>
      </c>
      <c r="J34" s="15"/>
    </row>
    <row r="35" spans="1:10">
      <c r="A35" s="19"/>
      <c r="B35" s="19"/>
      <c r="C35" s="19" t="s">
        <v>71</v>
      </c>
      <c r="D35" s="43" t="s">
        <v>240</v>
      </c>
      <c r="E35" s="39">
        <f t="shared" ref="E35:E45" si="6">SUM(F35:I35)</f>
        <v>12000</v>
      </c>
      <c r="F35" s="39"/>
      <c r="G35" s="39"/>
      <c r="H35" s="39"/>
      <c r="I35" s="39">
        <v>12000</v>
      </c>
      <c r="J35" s="15"/>
    </row>
    <row r="36" spans="1:10">
      <c r="A36" s="19"/>
      <c r="B36" s="19"/>
      <c r="C36" s="20"/>
      <c r="D36" s="43" t="s">
        <v>241</v>
      </c>
      <c r="E36" s="39">
        <f>E34-E35</f>
        <v>0</v>
      </c>
      <c r="F36" s="39"/>
      <c r="G36" s="39"/>
      <c r="H36" s="39"/>
      <c r="I36" s="39">
        <f>I34-I35</f>
        <v>0</v>
      </c>
      <c r="J36" s="15"/>
    </row>
    <row r="37" spans="1:10">
      <c r="A37" s="19"/>
      <c r="B37" s="19"/>
      <c r="C37" s="19" t="s">
        <v>70</v>
      </c>
      <c r="D37" s="43" t="s">
        <v>62</v>
      </c>
      <c r="E37" s="39">
        <f t="shared" si="6"/>
        <v>925000</v>
      </c>
      <c r="F37" s="39"/>
      <c r="G37" s="39"/>
      <c r="H37" s="39"/>
      <c r="I37" s="39">
        <v>925000</v>
      </c>
      <c r="J37" s="15"/>
    </row>
    <row r="38" spans="1:10">
      <c r="A38" s="19"/>
      <c r="B38" s="19"/>
      <c r="C38" s="19" t="s">
        <v>72</v>
      </c>
      <c r="D38" s="43" t="s">
        <v>240</v>
      </c>
      <c r="E38" s="39">
        <f>SUM(F38:I38)</f>
        <v>910000</v>
      </c>
      <c r="F38" s="39"/>
      <c r="G38" s="39"/>
      <c r="H38" s="39"/>
      <c r="I38" s="39">
        <v>910000</v>
      </c>
      <c r="J38" s="15"/>
    </row>
    <row r="39" spans="1:10">
      <c r="A39" s="19"/>
      <c r="B39" s="19"/>
      <c r="C39" s="19"/>
      <c r="D39" s="43" t="s">
        <v>241</v>
      </c>
      <c r="E39" s="39">
        <f>E37-E38</f>
        <v>15000</v>
      </c>
      <c r="F39" s="39"/>
      <c r="G39" s="39"/>
      <c r="H39" s="39"/>
      <c r="I39" s="39">
        <f>I37-I38</f>
        <v>15000</v>
      </c>
      <c r="J39" s="15"/>
    </row>
    <row r="40" spans="1:10">
      <c r="A40" s="19"/>
      <c r="B40" s="19"/>
      <c r="C40" s="21" t="s">
        <v>70</v>
      </c>
      <c r="D40" s="43" t="s">
        <v>62</v>
      </c>
      <c r="E40" s="39">
        <f>SUM(F40:I40)</f>
        <v>455000</v>
      </c>
      <c r="F40" s="39"/>
      <c r="G40" s="39"/>
      <c r="H40" s="39"/>
      <c r="I40" s="39">
        <v>455000</v>
      </c>
      <c r="J40" s="15"/>
    </row>
    <row r="41" spans="1:10">
      <c r="A41" s="19"/>
      <c r="B41" s="19"/>
      <c r="C41" s="19" t="s">
        <v>73</v>
      </c>
      <c r="D41" s="43" t="s">
        <v>240</v>
      </c>
      <c r="E41" s="39">
        <f>SUM(F41:I41)</f>
        <v>425000</v>
      </c>
      <c r="F41" s="39"/>
      <c r="G41" s="39"/>
      <c r="H41" s="39"/>
      <c r="I41" s="39">
        <v>425000</v>
      </c>
      <c r="J41" s="15"/>
    </row>
    <row r="42" spans="1:10">
      <c r="A42" s="19"/>
      <c r="B42" s="19"/>
      <c r="C42" s="20"/>
      <c r="D42" s="43" t="s">
        <v>241</v>
      </c>
      <c r="E42" s="39">
        <f>E40-E41</f>
        <v>30000</v>
      </c>
      <c r="F42" s="39"/>
      <c r="G42" s="39"/>
      <c r="H42" s="39"/>
      <c r="I42" s="39">
        <f>I40-I41</f>
        <v>30000</v>
      </c>
      <c r="J42" s="15"/>
    </row>
    <row r="43" spans="1:10">
      <c r="A43" s="19"/>
      <c r="B43" s="19"/>
      <c r="C43" s="19" t="s">
        <v>70</v>
      </c>
      <c r="D43" s="43" t="s">
        <v>62</v>
      </c>
      <c r="E43" s="39">
        <f t="shared" si="6"/>
        <v>0</v>
      </c>
      <c r="F43" s="39"/>
      <c r="G43" s="39"/>
      <c r="H43" s="39"/>
      <c r="I43" s="39"/>
      <c r="J43" s="15"/>
    </row>
    <row r="44" spans="1:10">
      <c r="A44" s="19"/>
      <c r="B44" s="19"/>
      <c r="C44" s="19" t="s">
        <v>74</v>
      </c>
      <c r="D44" s="43" t="s">
        <v>240</v>
      </c>
      <c r="E44" s="39">
        <f t="shared" si="6"/>
        <v>0</v>
      </c>
      <c r="F44" s="39"/>
      <c r="G44" s="39"/>
      <c r="H44" s="39"/>
      <c r="I44" s="39"/>
      <c r="J44" s="15"/>
    </row>
    <row r="45" spans="1:10">
      <c r="A45" s="19"/>
      <c r="B45" s="19"/>
      <c r="C45" s="19"/>
      <c r="D45" s="43" t="s">
        <v>241</v>
      </c>
      <c r="E45" s="39">
        <f t="shared" si="6"/>
        <v>0</v>
      </c>
      <c r="F45" s="39"/>
      <c r="G45" s="39"/>
      <c r="H45" s="39"/>
      <c r="I45" s="39"/>
      <c r="J45" s="15"/>
    </row>
    <row r="46" spans="1:10">
      <c r="A46" s="19"/>
      <c r="B46" s="19"/>
      <c r="C46" s="21" t="s">
        <v>75</v>
      </c>
      <c r="D46" s="43" t="s">
        <v>62</v>
      </c>
      <c r="E46" s="39">
        <f>SUM(F46:I46)</f>
        <v>32257000</v>
      </c>
      <c r="F46" s="39"/>
      <c r="G46" s="39"/>
      <c r="H46" s="39"/>
      <c r="I46" s="39">
        <v>32257000</v>
      </c>
      <c r="J46" s="15"/>
    </row>
    <row r="47" spans="1:10">
      <c r="A47" s="19"/>
      <c r="B47" s="19"/>
      <c r="C47" s="19"/>
      <c r="D47" s="43" t="s">
        <v>240</v>
      </c>
      <c r="E47" s="39">
        <f>SUM(F47:I47)</f>
        <v>30313000</v>
      </c>
      <c r="F47" s="39"/>
      <c r="G47" s="39"/>
      <c r="H47" s="39"/>
      <c r="I47" s="39">
        <v>30313000</v>
      </c>
      <c r="J47" s="15"/>
    </row>
    <row r="48" spans="1:10">
      <c r="A48" s="19"/>
      <c r="B48" s="19"/>
      <c r="C48" s="20"/>
      <c r="D48" s="43" t="s">
        <v>241</v>
      </c>
      <c r="E48" s="39">
        <f>E46-E47</f>
        <v>1944000</v>
      </c>
      <c r="F48" s="39"/>
      <c r="G48" s="39"/>
      <c r="H48" s="39"/>
      <c r="I48" s="39">
        <f>I46-I47</f>
        <v>1944000</v>
      </c>
      <c r="J48" s="15"/>
    </row>
    <row r="49" spans="1:10">
      <c r="A49" s="19"/>
      <c r="B49" s="19"/>
      <c r="C49" s="19" t="s">
        <v>76</v>
      </c>
      <c r="D49" s="43" t="s">
        <v>62</v>
      </c>
      <c r="E49" s="39">
        <f>SUM(F49:I49)</f>
        <v>1200000</v>
      </c>
      <c r="F49" s="39"/>
      <c r="G49" s="39"/>
      <c r="H49" s="39"/>
      <c r="I49" s="39">
        <v>1200000</v>
      </c>
      <c r="J49" s="15"/>
    </row>
    <row r="50" spans="1:10">
      <c r="A50" s="19"/>
      <c r="B50" s="19"/>
      <c r="C50" s="19"/>
      <c r="D50" s="43" t="s">
        <v>240</v>
      </c>
      <c r="E50" s="39">
        <f>SUM(F50:I50)</f>
        <v>1400000</v>
      </c>
      <c r="F50" s="39"/>
      <c r="G50" s="39"/>
      <c r="H50" s="39"/>
      <c r="I50" s="39">
        <v>1400000</v>
      </c>
      <c r="J50" s="15"/>
    </row>
    <row r="51" spans="1:10">
      <c r="A51" s="19"/>
      <c r="B51" s="19"/>
      <c r="C51" s="19"/>
      <c r="D51" s="43" t="s">
        <v>241</v>
      </c>
      <c r="E51" s="39">
        <f>E49-E50</f>
        <v>-200000</v>
      </c>
      <c r="F51" s="39"/>
      <c r="G51" s="39"/>
      <c r="H51" s="39"/>
      <c r="I51" s="39">
        <f>I49-I50</f>
        <v>-200000</v>
      </c>
      <c r="J51" s="15"/>
    </row>
    <row r="52" spans="1:10">
      <c r="A52" s="19"/>
      <c r="B52" s="19"/>
      <c r="C52" s="21" t="s">
        <v>77</v>
      </c>
      <c r="D52" s="43" t="s">
        <v>62</v>
      </c>
      <c r="E52" s="39">
        <f>SUM(F52:I52)</f>
        <v>171167000</v>
      </c>
      <c r="F52" s="39"/>
      <c r="G52" s="39"/>
      <c r="H52" s="39"/>
      <c r="I52" s="39">
        <v>171167000</v>
      </c>
      <c r="J52" s="15"/>
    </row>
    <row r="53" spans="1:10">
      <c r="A53" s="19"/>
      <c r="B53" s="19"/>
      <c r="C53" s="19"/>
      <c r="D53" s="43" t="s">
        <v>240</v>
      </c>
      <c r="E53" s="39">
        <f>SUM(F53:I53)</f>
        <v>231278300</v>
      </c>
      <c r="F53" s="39"/>
      <c r="G53" s="39"/>
      <c r="H53" s="39"/>
      <c r="I53" s="39">
        <v>231278300</v>
      </c>
      <c r="J53" s="15"/>
    </row>
    <row r="54" spans="1:10">
      <c r="A54" s="20"/>
      <c r="B54" s="20"/>
      <c r="C54" s="20"/>
      <c r="D54" s="43" t="s">
        <v>241</v>
      </c>
      <c r="E54" s="39">
        <f>E52-E53</f>
        <v>-60111300</v>
      </c>
      <c r="F54" s="39"/>
      <c r="G54" s="39"/>
      <c r="H54" s="39"/>
      <c r="I54" s="39">
        <f>I52-I53</f>
        <v>-60111300</v>
      </c>
      <c r="J54" s="15"/>
    </row>
    <row r="55" spans="1:10" ht="21.75" customHeight="1">
      <c r="A55" s="19" t="s">
        <v>105</v>
      </c>
      <c r="B55" s="286" t="s">
        <v>14</v>
      </c>
      <c r="C55" s="286"/>
      <c r="D55" s="43" t="s">
        <v>62</v>
      </c>
      <c r="E55" s="39">
        <f>SUM(E60,E63,E66,E69,E72,E75,E78)</f>
        <v>1001979330</v>
      </c>
      <c r="F55" s="39"/>
      <c r="G55" s="39">
        <f>SUM(G60,G63,G66,G69,G72,G75,G78)</f>
        <v>117717132</v>
      </c>
      <c r="H55" s="39">
        <f>SUM(H60,H63,H66,H69,H72,H75,H78)</f>
        <v>884262198</v>
      </c>
      <c r="I55" s="39"/>
      <c r="J55" s="15"/>
    </row>
    <row r="56" spans="1:10" ht="21.75" customHeight="1">
      <c r="A56" s="19"/>
      <c r="B56" s="286"/>
      <c r="C56" s="286"/>
      <c r="D56" s="43" t="s">
        <v>240</v>
      </c>
      <c r="E56" s="39">
        <f>SUM(E61,E64,E67,E70,E73,E76,E79)</f>
        <v>999605780</v>
      </c>
      <c r="F56" s="39"/>
      <c r="G56" s="39">
        <f>SUM(G61,G64,G67,G70,G73,G76,G79)</f>
        <v>116767712</v>
      </c>
      <c r="H56" s="39">
        <f>SUM(H61,H64,H67,H70,H73,H76,H79)</f>
        <v>882838068</v>
      </c>
      <c r="I56" s="39"/>
      <c r="J56" s="15"/>
    </row>
    <row r="57" spans="1:10" ht="21.75" customHeight="1">
      <c r="A57" s="20"/>
      <c r="B57" s="287"/>
      <c r="C57" s="287"/>
      <c r="D57" s="43" t="s">
        <v>241</v>
      </c>
      <c r="E57" s="39">
        <f>E55-E56</f>
        <v>2373550</v>
      </c>
      <c r="F57" s="39"/>
      <c r="G57" s="39">
        <f>G55-G56</f>
        <v>949420</v>
      </c>
      <c r="H57" s="39">
        <f>H55-H56</f>
        <v>1424130</v>
      </c>
      <c r="I57" s="39"/>
      <c r="J57" s="15"/>
    </row>
    <row r="58" spans="1:10" s="13" customFormat="1">
      <c r="A58" s="291" t="s">
        <v>50</v>
      </c>
      <c r="B58" s="291"/>
      <c r="C58" s="291"/>
      <c r="D58" s="290" t="s">
        <v>54</v>
      </c>
      <c r="E58" s="53" t="s">
        <v>55</v>
      </c>
      <c r="F58" s="53" t="s">
        <v>56</v>
      </c>
      <c r="G58" s="53" t="s">
        <v>57</v>
      </c>
      <c r="H58" s="53" t="s">
        <v>58</v>
      </c>
      <c r="I58" s="53" t="s">
        <v>59</v>
      </c>
      <c r="J58" s="291" t="s">
        <v>103</v>
      </c>
    </row>
    <row r="59" spans="1:10" s="13" customFormat="1" ht="17.25" thickBot="1">
      <c r="A59" s="40" t="s">
        <v>51</v>
      </c>
      <c r="B59" s="40" t="s">
        <v>52</v>
      </c>
      <c r="C59" s="40" t="s">
        <v>53</v>
      </c>
      <c r="D59" s="293"/>
      <c r="E59" s="54"/>
      <c r="F59" s="54"/>
      <c r="G59" s="54"/>
      <c r="H59" s="54"/>
      <c r="I59" s="54"/>
      <c r="J59" s="292"/>
    </row>
    <row r="60" spans="1:10" ht="17.25" thickTop="1">
      <c r="A60" s="19" t="s">
        <v>105</v>
      </c>
      <c r="B60" s="19" t="s">
        <v>39</v>
      </c>
      <c r="C60" s="19" t="s">
        <v>79</v>
      </c>
      <c r="D60" s="45" t="s">
        <v>242</v>
      </c>
      <c r="E60" s="39">
        <f>SUM(F60:J60)</f>
        <v>675382000</v>
      </c>
      <c r="F60" s="39"/>
      <c r="G60" s="39">
        <v>67538200</v>
      </c>
      <c r="H60" s="39">
        <v>607843800</v>
      </c>
      <c r="I60" s="39"/>
      <c r="J60" s="20"/>
    </row>
    <row r="61" spans="1:10">
      <c r="A61" s="19"/>
      <c r="B61" s="19"/>
      <c r="C61" s="19"/>
      <c r="D61" s="43" t="s">
        <v>240</v>
      </c>
      <c r="E61" s="39">
        <f>SUM(F61:J61)</f>
        <v>675382000</v>
      </c>
      <c r="F61" s="39"/>
      <c r="G61" s="39">
        <v>67538200</v>
      </c>
      <c r="H61" s="39">
        <v>607843800</v>
      </c>
      <c r="I61" s="39"/>
      <c r="J61" s="15"/>
    </row>
    <row r="62" spans="1:10">
      <c r="A62" s="19"/>
      <c r="B62" s="19"/>
      <c r="C62" s="19"/>
      <c r="D62" s="46" t="s">
        <v>241</v>
      </c>
      <c r="E62" s="39">
        <f>E60-E61</f>
        <v>0</v>
      </c>
      <c r="F62" s="39"/>
      <c r="G62" s="39">
        <f>G60-G61</f>
        <v>0</v>
      </c>
      <c r="H62" s="39">
        <f>H60-H61</f>
        <v>0</v>
      </c>
      <c r="I62" s="39"/>
      <c r="J62" s="15"/>
    </row>
    <row r="63" spans="1:10">
      <c r="A63" s="19"/>
      <c r="B63" s="19"/>
      <c r="C63" s="21" t="s">
        <v>80</v>
      </c>
      <c r="D63" s="43" t="s">
        <v>242</v>
      </c>
      <c r="E63" s="39">
        <f>SUM(F63:I63)</f>
        <v>170000000</v>
      </c>
      <c r="F63" s="39"/>
      <c r="G63" s="39">
        <v>17000000</v>
      </c>
      <c r="H63" s="39">
        <v>153000000</v>
      </c>
      <c r="I63" s="39"/>
      <c r="J63" s="15"/>
    </row>
    <row r="64" spans="1:10">
      <c r="A64" s="19"/>
      <c r="B64" s="19"/>
      <c r="C64" s="19"/>
      <c r="D64" s="43" t="s">
        <v>240</v>
      </c>
      <c r="E64" s="39">
        <f>SUM(F64:I64)</f>
        <v>170000000</v>
      </c>
      <c r="F64" s="39"/>
      <c r="G64" s="39">
        <v>17000000</v>
      </c>
      <c r="H64" s="39">
        <v>153000000</v>
      </c>
      <c r="I64" s="39"/>
      <c r="J64" s="15"/>
    </row>
    <row r="65" spans="1:10">
      <c r="A65" s="19"/>
      <c r="B65" s="19"/>
      <c r="C65" s="20"/>
      <c r="D65" s="46" t="s">
        <v>241</v>
      </c>
      <c r="E65" s="39">
        <f>E63-E64</f>
        <v>0</v>
      </c>
      <c r="F65" s="39"/>
      <c r="G65" s="39">
        <f>G63-G64</f>
        <v>0</v>
      </c>
      <c r="H65" s="39">
        <f>H63-H64</f>
        <v>0</v>
      </c>
      <c r="I65" s="39"/>
      <c r="J65" s="15"/>
    </row>
    <row r="66" spans="1:10">
      <c r="A66" s="19"/>
      <c r="B66" s="19"/>
      <c r="C66" s="19" t="s">
        <v>81</v>
      </c>
      <c r="D66" s="43" t="s">
        <v>242</v>
      </c>
      <c r="E66" s="39">
        <f>SUM(F66:I66)</f>
        <v>28397330</v>
      </c>
      <c r="F66" s="39"/>
      <c r="G66" s="39">
        <v>11358932</v>
      </c>
      <c r="H66" s="39">
        <v>17038398</v>
      </c>
      <c r="I66" s="39"/>
      <c r="J66" s="15"/>
    </row>
    <row r="67" spans="1:10">
      <c r="A67" s="19"/>
      <c r="B67" s="19"/>
      <c r="C67" s="19"/>
      <c r="D67" s="43" t="s">
        <v>240</v>
      </c>
      <c r="E67" s="39">
        <f>SUM(F67:I67)</f>
        <v>26023780</v>
      </c>
      <c r="F67" s="39"/>
      <c r="G67" s="39">
        <v>10409512</v>
      </c>
      <c r="H67" s="39">
        <v>15614268</v>
      </c>
      <c r="I67" s="39"/>
      <c r="J67" s="15"/>
    </row>
    <row r="68" spans="1:10">
      <c r="A68" s="19"/>
      <c r="B68" s="19"/>
      <c r="C68" s="19"/>
      <c r="D68" s="46" t="s">
        <v>241</v>
      </c>
      <c r="E68" s="39">
        <f>E66-E67</f>
        <v>2373550</v>
      </c>
      <c r="F68" s="39"/>
      <c r="G68" s="39">
        <f>G66-G67</f>
        <v>949420</v>
      </c>
      <c r="H68" s="39">
        <f>H66-H67</f>
        <v>1424130</v>
      </c>
      <c r="I68" s="39"/>
      <c r="J68" s="15"/>
    </row>
    <row r="69" spans="1:10">
      <c r="A69" s="19"/>
      <c r="B69" s="19"/>
      <c r="C69" s="21" t="s">
        <v>106</v>
      </c>
      <c r="D69" s="43" t="s">
        <v>242</v>
      </c>
      <c r="E69" s="39">
        <f>SUM(F69:I69)</f>
        <v>58200000</v>
      </c>
      <c r="F69" s="39"/>
      <c r="G69" s="39">
        <v>5820000</v>
      </c>
      <c r="H69" s="39">
        <v>52380000</v>
      </c>
      <c r="I69" s="39"/>
      <c r="J69" s="15"/>
    </row>
    <row r="70" spans="1:10">
      <c r="A70" s="19"/>
      <c r="B70" s="19"/>
      <c r="C70" s="19"/>
      <c r="D70" s="43" t="s">
        <v>240</v>
      </c>
      <c r="E70" s="39">
        <f>SUM(F70:I70)</f>
        <v>58200000</v>
      </c>
      <c r="F70" s="39"/>
      <c r="G70" s="39">
        <v>5820000</v>
      </c>
      <c r="H70" s="39">
        <v>52380000</v>
      </c>
      <c r="I70" s="39"/>
      <c r="J70" s="15"/>
    </row>
    <row r="71" spans="1:10">
      <c r="A71" s="19"/>
      <c r="B71" s="19"/>
      <c r="C71" s="20"/>
      <c r="D71" s="46" t="s">
        <v>241</v>
      </c>
      <c r="E71" s="39">
        <f>E69-E70</f>
        <v>0</v>
      </c>
      <c r="F71" s="39"/>
      <c r="G71" s="39">
        <f>G69-G70</f>
        <v>0</v>
      </c>
      <c r="H71" s="39">
        <f>H69-H70</f>
        <v>0</v>
      </c>
      <c r="I71" s="39"/>
      <c r="J71" s="15"/>
    </row>
    <row r="72" spans="1:10">
      <c r="A72" s="19"/>
      <c r="B72" s="19"/>
      <c r="C72" s="19" t="s">
        <v>82</v>
      </c>
      <c r="D72" s="43" t="s">
        <v>242</v>
      </c>
      <c r="E72" s="39">
        <f>SUM(F72:I72)</f>
        <v>10000000</v>
      </c>
      <c r="F72" s="39"/>
      <c r="G72" s="39">
        <v>1000000</v>
      </c>
      <c r="H72" s="39">
        <v>9000000</v>
      </c>
      <c r="I72" s="39"/>
      <c r="J72" s="15"/>
    </row>
    <row r="73" spans="1:10">
      <c r="A73" s="19"/>
      <c r="B73" s="19"/>
      <c r="C73" s="19"/>
      <c r="D73" s="43" t="s">
        <v>240</v>
      </c>
      <c r="E73" s="39">
        <f>SUM(F73:I73)</f>
        <v>10000000</v>
      </c>
      <c r="F73" s="39"/>
      <c r="G73" s="39">
        <v>1000000</v>
      </c>
      <c r="H73" s="39">
        <v>9000000</v>
      </c>
      <c r="I73" s="39"/>
      <c r="J73" s="15"/>
    </row>
    <row r="74" spans="1:10">
      <c r="A74" s="19"/>
      <c r="B74" s="19"/>
      <c r="C74" s="19"/>
      <c r="D74" s="46" t="s">
        <v>241</v>
      </c>
      <c r="E74" s="39">
        <f>E72-E73</f>
        <v>0</v>
      </c>
      <c r="F74" s="39"/>
      <c r="G74" s="39">
        <f>G72-G73</f>
        <v>0</v>
      </c>
      <c r="H74" s="39">
        <f>H72-H73</f>
        <v>0</v>
      </c>
      <c r="I74" s="39"/>
      <c r="J74" s="15"/>
    </row>
    <row r="75" spans="1:10">
      <c r="A75" s="19"/>
      <c r="B75" s="19"/>
      <c r="C75" s="21" t="s">
        <v>83</v>
      </c>
      <c r="D75" s="43" t="s">
        <v>242</v>
      </c>
      <c r="E75" s="39">
        <f>SUM(F75:I75)</f>
        <v>30000000</v>
      </c>
      <c r="F75" s="39"/>
      <c r="G75" s="39">
        <v>3000000</v>
      </c>
      <c r="H75" s="39">
        <v>27000000</v>
      </c>
      <c r="I75" s="39"/>
      <c r="J75" s="15"/>
    </row>
    <row r="76" spans="1:10">
      <c r="A76" s="19"/>
      <c r="B76" s="19"/>
      <c r="C76" s="19"/>
      <c r="D76" s="43" t="s">
        <v>240</v>
      </c>
      <c r="E76" s="39">
        <f>SUM(F76:I76)</f>
        <v>30000000</v>
      </c>
      <c r="F76" s="39"/>
      <c r="G76" s="39">
        <v>3000000</v>
      </c>
      <c r="H76" s="39">
        <v>27000000</v>
      </c>
      <c r="I76" s="39"/>
      <c r="J76" s="15"/>
    </row>
    <row r="77" spans="1:10">
      <c r="A77" s="19"/>
      <c r="B77" s="19"/>
      <c r="C77" s="20"/>
      <c r="D77" s="46" t="s">
        <v>241</v>
      </c>
      <c r="E77" s="39">
        <f>E75-E76</f>
        <v>0</v>
      </c>
      <c r="F77" s="39"/>
      <c r="G77" s="39">
        <f>G75-G76</f>
        <v>0</v>
      </c>
      <c r="H77" s="39">
        <f>H75-H76</f>
        <v>0</v>
      </c>
      <c r="I77" s="39"/>
      <c r="J77" s="15"/>
    </row>
    <row r="78" spans="1:10">
      <c r="A78" s="19"/>
      <c r="B78" s="19"/>
      <c r="C78" s="19" t="s">
        <v>84</v>
      </c>
      <c r="D78" s="43" t="s">
        <v>242</v>
      </c>
      <c r="E78" s="39">
        <f>SUM(F78:I78)</f>
        <v>30000000</v>
      </c>
      <c r="F78" s="39"/>
      <c r="G78" s="39">
        <v>12000000</v>
      </c>
      <c r="H78" s="39">
        <v>18000000</v>
      </c>
      <c r="I78" s="39"/>
      <c r="J78" s="15"/>
    </row>
    <row r="79" spans="1:10">
      <c r="A79" s="19"/>
      <c r="B79" s="19"/>
      <c r="C79" s="19"/>
      <c r="D79" s="43" t="s">
        <v>240</v>
      </c>
      <c r="E79" s="39">
        <f>SUM(F79:I79)</f>
        <v>30000000</v>
      </c>
      <c r="F79" s="39"/>
      <c r="G79" s="39">
        <v>12000000</v>
      </c>
      <c r="H79" s="39">
        <v>18000000</v>
      </c>
      <c r="I79" s="39"/>
      <c r="J79" s="15"/>
    </row>
    <row r="80" spans="1:10">
      <c r="A80" s="19"/>
      <c r="B80" s="19"/>
      <c r="C80" s="20"/>
      <c r="D80" s="46" t="s">
        <v>241</v>
      </c>
      <c r="E80" s="39">
        <f>E78-E79</f>
        <v>0</v>
      </c>
      <c r="F80" s="39"/>
      <c r="G80" s="39">
        <f>G78-G79</f>
        <v>0</v>
      </c>
      <c r="H80" s="39">
        <f>H78-H79</f>
        <v>0</v>
      </c>
      <c r="I80" s="39"/>
      <c r="J80" s="15"/>
    </row>
    <row r="81" spans="1:10" s="28" customFormat="1" ht="23.25" customHeight="1">
      <c r="A81" s="21" t="s">
        <v>49</v>
      </c>
      <c r="B81" s="290" t="s">
        <v>14</v>
      </c>
      <c r="C81" s="19"/>
      <c r="D81" s="43" t="s">
        <v>242</v>
      </c>
      <c r="E81" s="39">
        <f>SUM(E84,E89,E92,E95)</f>
        <v>92444985</v>
      </c>
      <c r="F81" s="39"/>
      <c r="G81" s="39"/>
      <c r="H81" s="39"/>
      <c r="I81" s="39">
        <f>SUM(I84,I89,I92,I95)</f>
        <v>92444985</v>
      </c>
      <c r="J81" s="15"/>
    </row>
    <row r="82" spans="1:10" s="28" customFormat="1" ht="23.25" customHeight="1">
      <c r="A82" s="19"/>
      <c r="B82" s="286"/>
      <c r="C82" s="19"/>
      <c r="D82" s="43" t="s">
        <v>240</v>
      </c>
      <c r="E82" s="39">
        <f>SUM(E85,E90,E93,E96)</f>
        <v>91120375</v>
      </c>
      <c r="F82" s="39"/>
      <c r="G82" s="39"/>
      <c r="H82" s="39"/>
      <c r="I82" s="39">
        <f>SUM(I85,I90,I93,I96)</f>
        <v>91120375</v>
      </c>
      <c r="J82" s="15"/>
    </row>
    <row r="83" spans="1:10" s="28" customFormat="1" ht="23.25" customHeight="1">
      <c r="A83" s="19"/>
      <c r="B83" s="287"/>
      <c r="C83" s="20"/>
      <c r="D83" s="46" t="s">
        <v>241</v>
      </c>
      <c r="E83" s="39">
        <f>E81-E82</f>
        <v>1324610</v>
      </c>
      <c r="F83" s="39"/>
      <c r="G83" s="39"/>
      <c r="H83" s="39"/>
      <c r="I83" s="39">
        <f>I81-I82</f>
        <v>1324610</v>
      </c>
      <c r="J83" s="15"/>
    </row>
    <row r="84" spans="1:10">
      <c r="A84" s="19"/>
      <c r="B84" s="19" t="s">
        <v>86</v>
      </c>
      <c r="C84" s="19" t="s">
        <v>87</v>
      </c>
      <c r="D84" s="43" t="s">
        <v>242</v>
      </c>
      <c r="E84" s="39">
        <f>SUM(F84:I84)</f>
        <v>7129735</v>
      </c>
      <c r="F84" s="39"/>
      <c r="G84" s="39"/>
      <c r="H84" s="39"/>
      <c r="I84" s="39">
        <v>7129735</v>
      </c>
      <c r="J84" s="15"/>
    </row>
    <row r="85" spans="1:10">
      <c r="A85" s="19"/>
      <c r="B85" s="19"/>
      <c r="C85" s="19" t="s">
        <v>88</v>
      </c>
      <c r="D85" s="43" t="s">
        <v>240</v>
      </c>
      <c r="E85" s="39">
        <f>SUM(F85:I85)</f>
        <v>7129735</v>
      </c>
      <c r="F85" s="39"/>
      <c r="G85" s="39"/>
      <c r="H85" s="39"/>
      <c r="I85" s="39">
        <v>7129735</v>
      </c>
      <c r="J85" s="15"/>
    </row>
    <row r="86" spans="1:10">
      <c r="A86" s="20"/>
      <c r="B86" s="20"/>
      <c r="C86" s="20"/>
      <c r="D86" s="43" t="s">
        <v>241</v>
      </c>
      <c r="E86" s="39">
        <f>E84-E85</f>
        <v>0</v>
      </c>
      <c r="F86" s="39"/>
      <c r="G86" s="39"/>
      <c r="H86" s="39"/>
      <c r="I86" s="39">
        <f>I84-I85</f>
        <v>0</v>
      </c>
      <c r="J86" s="15"/>
    </row>
    <row r="87" spans="1:10" s="13" customFormat="1">
      <c r="A87" s="291" t="s">
        <v>50</v>
      </c>
      <c r="B87" s="291"/>
      <c r="C87" s="291"/>
      <c r="D87" s="290" t="s">
        <v>54</v>
      </c>
      <c r="E87" s="53" t="s">
        <v>55</v>
      </c>
      <c r="F87" s="53" t="s">
        <v>56</v>
      </c>
      <c r="G87" s="53" t="s">
        <v>57</v>
      </c>
      <c r="H87" s="53" t="s">
        <v>58</v>
      </c>
      <c r="I87" s="53" t="s">
        <v>59</v>
      </c>
      <c r="J87" s="291" t="s">
        <v>103</v>
      </c>
    </row>
    <row r="88" spans="1:10" s="13" customFormat="1" ht="17.25" thickBot="1">
      <c r="A88" s="40" t="s">
        <v>51</v>
      </c>
      <c r="B88" s="40" t="s">
        <v>52</v>
      </c>
      <c r="C88" s="40" t="s">
        <v>53</v>
      </c>
      <c r="D88" s="293"/>
      <c r="E88" s="54"/>
      <c r="F88" s="54"/>
      <c r="G88" s="54"/>
      <c r="H88" s="54"/>
      <c r="I88" s="54"/>
      <c r="J88" s="292"/>
    </row>
    <row r="89" spans="1:10" ht="17.25" thickTop="1">
      <c r="A89" s="19" t="s">
        <v>49</v>
      </c>
      <c r="B89" s="19"/>
      <c r="C89" s="19" t="s">
        <v>87</v>
      </c>
      <c r="D89" s="45" t="s">
        <v>62</v>
      </c>
      <c r="E89" s="39">
        <f>SUM(F89:I89)</f>
        <v>6840000</v>
      </c>
      <c r="F89" s="39"/>
      <c r="G89" s="39"/>
      <c r="H89" s="39"/>
      <c r="I89" s="39">
        <v>6840000</v>
      </c>
      <c r="J89" s="20"/>
    </row>
    <row r="90" spans="1:10">
      <c r="A90" s="19"/>
      <c r="B90" s="19"/>
      <c r="C90" s="19" t="s">
        <v>89</v>
      </c>
      <c r="D90" s="43" t="s">
        <v>240</v>
      </c>
      <c r="E90" s="52">
        <v>0</v>
      </c>
      <c r="F90" s="52"/>
      <c r="G90" s="52"/>
      <c r="H90" s="52"/>
      <c r="I90" s="52">
        <v>0</v>
      </c>
      <c r="J90" s="15"/>
    </row>
    <row r="91" spans="1:10">
      <c r="A91" s="19"/>
      <c r="B91" s="19"/>
      <c r="C91" s="20"/>
      <c r="D91" s="43" t="s">
        <v>243</v>
      </c>
      <c r="E91" s="39">
        <f>E89-E90</f>
        <v>6840000</v>
      </c>
      <c r="F91" s="52"/>
      <c r="G91" s="52"/>
      <c r="H91" s="52"/>
      <c r="I91" s="39">
        <f>I89-I90</f>
        <v>6840000</v>
      </c>
      <c r="J91" s="15"/>
    </row>
    <row r="92" spans="1:10">
      <c r="A92" s="19"/>
      <c r="B92" s="19"/>
      <c r="C92" s="21" t="s">
        <v>90</v>
      </c>
      <c r="D92" s="43" t="s">
        <v>62</v>
      </c>
      <c r="E92" s="52">
        <f>SUM(F92:I92)</f>
        <v>27571750</v>
      </c>
      <c r="F92" s="52"/>
      <c r="G92" s="52"/>
      <c r="H92" s="52"/>
      <c r="I92" s="52">
        <v>27571750</v>
      </c>
      <c r="J92" s="15"/>
    </row>
    <row r="93" spans="1:10">
      <c r="A93" s="19"/>
      <c r="B93" s="19"/>
      <c r="C93" s="19" t="s">
        <v>91</v>
      </c>
      <c r="D93" s="43" t="s">
        <v>240</v>
      </c>
      <c r="E93" s="52">
        <f>SUM(F93:I93)</f>
        <v>29424130</v>
      </c>
      <c r="F93" s="52"/>
      <c r="G93" s="52"/>
      <c r="H93" s="52"/>
      <c r="I93" s="52">
        <v>29424130</v>
      </c>
      <c r="J93" s="15"/>
    </row>
    <row r="94" spans="1:10">
      <c r="A94" s="19"/>
      <c r="B94" s="19"/>
      <c r="C94" s="20"/>
      <c r="D94" s="43" t="s">
        <v>243</v>
      </c>
      <c r="E94" s="39">
        <f>E92-E93</f>
        <v>-1852380</v>
      </c>
      <c r="F94" s="52"/>
      <c r="G94" s="52"/>
      <c r="H94" s="52"/>
      <c r="I94" s="39">
        <f>I92-I93</f>
        <v>-1852380</v>
      </c>
      <c r="J94" s="15"/>
    </row>
    <row r="95" spans="1:10">
      <c r="A95" s="19"/>
      <c r="B95" s="19"/>
      <c r="C95" s="19" t="s">
        <v>92</v>
      </c>
      <c r="D95" s="43" t="s">
        <v>62</v>
      </c>
      <c r="E95" s="52">
        <f>SUM(F95:I95)</f>
        <v>50903500</v>
      </c>
      <c r="F95" s="52"/>
      <c r="G95" s="52"/>
      <c r="H95" s="52"/>
      <c r="I95" s="52">
        <v>50903500</v>
      </c>
      <c r="J95" s="15"/>
    </row>
    <row r="96" spans="1:10">
      <c r="A96" s="19"/>
      <c r="B96" s="19"/>
      <c r="C96" s="19" t="s">
        <v>93</v>
      </c>
      <c r="D96" s="43" t="s">
        <v>240</v>
      </c>
      <c r="E96" s="52">
        <f>SUM(F96:I96)</f>
        <v>54566510</v>
      </c>
      <c r="F96" s="52"/>
      <c r="G96" s="52"/>
      <c r="H96" s="52"/>
      <c r="I96" s="52">
        <v>54566510</v>
      </c>
      <c r="J96" s="15"/>
    </row>
    <row r="97" spans="1:10">
      <c r="A97" s="19"/>
      <c r="B97" s="19"/>
      <c r="C97" s="19"/>
      <c r="D97" s="43" t="s">
        <v>243</v>
      </c>
      <c r="E97" s="39">
        <f>E95-E96</f>
        <v>-3663010</v>
      </c>
      <c r="F97" s="52"/>
      <c r="G97" s="52"/>
      <c r="H97" s="52"/>
      <c r="I97" s="39">
        <f>I95-I96</f>
        <v>-3663010</v>
      </c>
      <c r="J97" s="15"/>
    </row>
    <row r="98" spans="1:10" ht="17.25" customHeight="1">
      <c r="A98" s="21" t="s">
        <v>94</v>
      </c>
      <c r="B98" s="290" t="s">
        <v>14</v>
      </c>
      <c r="C98" s="21"/>
      <c r="D98" s="43" t="s">
        <v>62</v>
      </c>
      <c r="E98" s="52">
        <f>SUM(F98:I98)</f>
        <v>250000</v>
      </c>
      <c r="F98" s="52"/>
      <c r="G98" s="52"/>
      <c r="H98" s="52"/>
      <c r="I98" s="52">
        <v>250000</v>
      </c>
      <c r="J98" s="15"/>
    </row>
    <row r="99" spans="1:10">
      <c r="A99" s="19"/>
      <c r="B99" s="286"/>
      <c r="C99" s="19"/>
      <c r="D99" s="43" t="s">
        <v>240</v>
      </c>
      <c r="E99" s="52">
        <f>SUM(F99:I99)</f>
        <v>250000</v>
      </c>
      <c r="F99" s="52"/>
      <c r="G99" s="52"/>
      <c r="H99" s="52"/>
      <c r="I99" s="52">
        <v>250000</v>
      </c>
      <c r="J99" s="15"/>
    </row>
    <row r="100" spans="1:10">
      <c r="A100" s="19"/>
      <c r="B100" s="287"/>
      <c r="C100" s="20"/>
      <c r="D100" s="43" t="s">
        <v>243</v>
      </c>
      <c r="E100" s="39">
        <f>E98-E99</f>
        <v>0</v>
      </c>
      <c r="F100" s="52"/>
      <c r="G100" s="52"/>
      <c r="H100" s="52"/>
      <c r="I100" s="39">
        <f>I98-I99</f>
        <v>0</v>
      </c>
      <c r="J100" s="15"/>
    </row>
    <row r="101" spans="1:10">
      <c r="A101" s="19"/>
      <c r="B101" s="19" t="s">
        <v>107</v>
      </c>
      <c r="C101" s="19" t="s">
        <v>95</v>
      </c>
      <c r="D101" s="43" t="s">
        <v>62</v>
      </c>
      <c r="E101" s="52">
        <v>250000</v>
      </c>
      <c r="F101" s="52"/>
      <c r="G101" s="52"/>
      <c r="H101" s="52"/>
      <c r="I101" s="52">
        <v>250000</v>
      </c>
      <c r="J101" s="15"/>
    </row>
    <row r="102" spans="1:10">
      <c r="A102" s="19"/>
      <c r="B102" s="19"/>
      <c r="C102" s="19"/>
      <c r="D102" s="43" t="s">
        <v>240</v>
      </c>
      <c r="E102" s="52">
        <v>250000</v>
      </c>
      <c r="F102" s="52"/>
      <c r="G102" s="52"/>
      <c r="H102" s="52"/>
      <c r="I102" s="52">
        <v>250000</v>
      </c>
      <c r="J102" s="15"/>
    </row>
    <row r="103" spans="1:10">
      <c r="A103" s="19"/>
      <c r="B103" s="19"/>
      <c r="C103" s="19"/>
      <c r="D103" s="43" t="s">
        <v>243</v>
      </c>
      <c r="E103" s="39">
        <f>E101-E102</f>
        <v>0</v>
      </c>
      <c r="F103" s="52"/>
      <c r="G103" s="52"/>
      <c r="H103" s="52"/>
      <c r="I103" s="39">
        <f>I101-I102</f>
        <v>0</v>
      </c>
      <c r="J103" s="15"/>
    </row>
    <row r="104" spans="1:10">
      <c r="A104" s="21" t="s">
        <v>108</v>
      </c>
      <c r="B104" s="290" t="s">
        <v>14</v>
      </c>
      <c r="C104" s="21"/>
      <c r="D104" s="43" t="s">
        <v>62</v>
      </c>
      <c r="E104" s="52">
        <v>14171000</v>
      </c>
      <c r="F104" s="52"/>
      <c r="G104" s="52"/>
      <c r="H104" s="52"/>
      <c r="I104" s="52">
        <v>14171000</v>
      </c>
      <c r="J104" s="15"/>
    </row>
    <row r="105" spans="1:10">
      <c r="A105" s="19"/>
      <c r="B105" s="286"/>
      <c r="C105" s="19"/>
      <c r="D105" s="43" t="s">
        <v>240</v>
      </c>
      <c r="E105" s="52">
        <v>16027000</v>
      </c>
      <c r="F105" s="52"/>
      <c r="G105" s="52"/>
      <c r="H105" s="52"/>
      <c r="I105" s="52">
        <v>16027000</v>
      </c>
      <c r="J105" s="15"/>
    </row>
    <row r="106" spans="1:10">
      <c r="A106" s="19"/>
      <c r="B106" s="287"/>
      <c r="C106" s="20"/>
      <c r="D106" s="43" t="s">
        <v>243</v>
      </c>
      <c r="E106" s="39">
        <f>E104-E105</f>
        <v>-1856000</v>
      </c>
      <c r="F106" s="52"/>
      <c r="G106" s="52"/>
      <c r="H106" s="52"/>
      <c r="I106" s="39">
        <f>I104-I105</f>
        <v>-1856000</v>
      </c>
      <c r="J106" s="15"/>
    </row>
    <row r="107" spans="1:10">
      <c r="A107" s="19"/>
      <c r="B107" s="19" t="s">
        <v>232</v>
      </c>
      <c r="C107" s="19" t="s">
        <v>47</v>
      </c>
      <c r="D107" s="43" t="s">
        <v>62</v>
      </c>
      <c r="E107" s="52">
        <f>SUM(F107:I107)</f>
        <v>14171000</v>
      </c>
      <c r="F107" s="52"/>
      <c r="G107" s="52"/>
      <c r="H107" s="52"/>
      <c r="I107" s="52">
        <v>14171000</v>
      </c>
      <c r="J107" s="15"/>
    </row>
    <row r="108" spans="1:10">
      <c r="A108" s="19"/>
      <c r="B108" s="19"/>
      <c r="C108" s="19"/>
      <c r="D108" s="43" t="s">
        <v>240</v>
      </c>
      <c r="E108" s="52">
        <f>SUM(F108:I108)</f>
        <v>16027000</v>
      </c>
      <c r="F108" s="52"/>
      <c r="G108" s="52"/>
      <c r="H108" s="52"/>
      <c r="I108" s="52">
        <v>16027000</v>
      </c>
      <c r="J108" s="15"/>
    </row>
    <row r="109" spans="1:10">
      <c r="A109" s="19"/>
      <c r="B109" s="19"/>
      <c r="C109" s="19"/>
      <c r="D109" s="43" t="s">
        <v>243</v>
      </c>
      <c r="E109" s="39">
        <f>E107-E108</f>
        <v>-1856000</v>
      </c>
      <c r="F109" s="52"/>
      <c r="G109" s="52"/>
      <c r="H109" s="52"/>
      <c r="I109" s="39">
        <f>I107-I108</f>
        <v>-1856000</v>
      </c>
      <c r="J109" s="15"/>
    </row>
    <row r="110" spans="1:10" ht="19.5" customHeight="1">
      <c r="A110" s="21" t="s">
        <v>109</v>
      </c>
      <c r="B110" s="290" t="s">
        <v>14</v>
      </c>
      <c r="C110" s="21"/>
      <c r="D110" s="43" t="s">
        <v>62</v>
      </c>
      <c r="E110" s="52">
        <v>84850166</v>
      </c>
      <c r="F110" s="52"/>
      <c r="G110" s="52"/>
      <c r="H110" s="52"/>
      <c r="I110" s="52">
        <v>84850166</v>
      </c>
      <c r="J110" s="15"/>
    </row>
    <row r="111" spans="1:10" ht="19.5" customHeight="1">
      <c r="A111" s="19"/>
      <c r="B111" s="286"/>
      <c r="C111" s="19"/>
      <c r="D111" s="43" t="s">
        <v>240</v>
      </c>
      <c r="E111" s="52">
        <v>84851206</v>
      </c>
      <c r="F111" s="52"/>
      <c r="G111" s="52"/>
      <c r="H111" s="52"/>
      <c r="I111" s="52">
        <v>84851206</v>
      </c>
      <c r="J111" s="15"/>
    </row>
    <row r="112" spans="1:10" ht="19.5" customHeight="1">
      <c r="A112" s="19"/>
      <c r="B112" s="287"/>
      <c r="C112" s="20"/>
      <c r="D112" s="43" t="s">
        <v>243</v>
      </c>
      <c r="E112" s="39">
        <f>E110-E111</f>
        <v>-1040</v>
      </c>
      <c r="F112" s="52"/>
      <c r="G112" s="52"/>
      <c r="H112" s="52"/>
      <c r="I112" s="39">
        <f>I110-I111</f>
        <v>-1040</v>
      </c>
      <c r="J112" s="15"/>
    </row>
    <row r="113" spans="1:10">
      <c r="A113" s="19"/>
      <c r="B113" s="19" t="s">
        <v>97</v>
      </c>
      <c r="C113" s="19" t="s">
        <v>98</v>
      </c>
      <c r="D113" s="43" t="s">
        <v>62</v>
      </c>
      <c r="E113" s="52">
        <f>SUM(F113:I113)</f>
        <v>84850166</v>
      </c>
      <c r="F113" s="52"/>
      <c r="G113" s="52"/>
      <c r="H113" s="52"/>
      <c r="I113" s="52">
        <v>84850166</v>
      </c>
      <c r="J113" s="15"/>
    </row>
    <row r="114" spans="1:10">
      <c r="A114" s="19"/>
      <c r="B114" s="19"/>
      <c r="C114" s="19"/>
      <c r="D114" s="43" t="s">
        <v>240</v>
      </c>
      <c r="E114" s="52">
        <f>SUM(F114:I114)</f>
        <v>84851206</v>
      </c>
      <c r="F114" s="52"/>
      <c r="G114" s="52"/>
      <c r="H114" s="52"/>
      <c r="I114" s="52">
        <v>84851206</v>
      </c>
      <c r="J114" s="15"/>
    </row>
    <row r="115" spans="1:10">
      <c r="A115" s="20"/>
      <c r="B115" s="20"/>
      <c r="C115" s="20"/>
      <c r="D115" s="43" t="s">
        <v>243</v>
      </c>
      <c r="E115" s="39">
        <f>E113-E114</f>
        <v>-1040</v>
      </c>
      <c r="F115" s="39"/>
      <c r="G115" s="39"/>
      <c r="H115" s="39"/>
      <c r="I115" s="39">
        <f>I113-I114</f>
        <v>-1040</v>
      </c>
      <c r="J115" s="15"/>
    </row>
    <row r="116" spans="1:10" s="13" customFormat="1">
      <c r="A116" s="291" t="s">
        <v>50</v>
      </c>
      <c r="B116" s="291"/>
      <c r="C116" s="291"/>
      <c r="D116" s="290" t="s">
        <v>54</v>
      </c>
      <c r="E116" s="53" t="s">
        <v>55</v>
      </c>
      <c r="F116" s="53" t="s">
        <v>56</v>
      </c>
      <c r="G116" s="53" t="s">
        <v>57</v>
      </c>
      <c r="H116" s="53" t="s">
        <v>58</v>
      </c>
      <c r="I116" s="53" t="s">
        <v>59</v>
      </c>
      <c r="J116" s="291" t="s">
        <v>103</v>
      </c>
    </row>
    <row r="117" spans="1:10" s="13" customFormat="1" ht="17.25" thickBot="1">
      <c r="A117" s="40" t="s">
        <v>51</v>
      </c>
      <c r="B117" s="40" t="s">
        <v>52</v>
      </c>
      <c r="C117" s="40" t="s">
        <v>53</v>
      </c>
      <c r="D117" s="293"/>
      <c r="E117" s="54"/>
      <c r="F117" s="54"/>
      <c r="G117" s="54"/>
      <c r="H117" s="54"/>
      <c r="I117" s="54"/>
      <c r="J117" s="292"/>
    </row>
    <row r="118" spans="1:10" ht="17.25" thickTop="1">
      <c r="A118" s="19" t="s">
        <v>110</v>
      </c>
      <c r="B118" s="286" t="s">
        <v>14</v>
      </c>
      <c r="C118" s="19"/>
      <c r="D118" s="45" t="s">
        <v>62</v>
      </c>
      <c r="E118" s="39">
        <f>SUM(E121,E124)</f>
        <v>543250</v>
      </c>
      <c r="F118" s="39"/>
      <c r="G118" s="39"/>
      <c r="H118" s="39"/>
      <c r="I118" s="39">
        <v>543250</v>
      </c>
      <c r="J118" s="20"/>
    </row>
    <row r="119" spans="1:10">
      <c r="A119" s="19"/>
      <c r="B119" s="286"/>
      <c r="C119" s="19"/>
      <c r="D119" s="43" t="s">
        <v>244</v>
      </c>
      <c r="E119" s="39">
        <f>SUM(E122,E125)</f>
        <v>758361</v>
      </c>
      <c r="F119" s="39"/>
      <c r="G119" s="39"/>
      <c r="H119" s="39"/>
      <c r="I119" s="39">
        <f>SUM(I122,I125)</f>
        <v>758361</v>
      </c>
      <c r="J119" s="15"/>
    </row>
    <row r="120" spans="1:10">
      <c r="A120" s="19"/>
      <c r="B120" s="287"/>
      <c r="C120" s="20"/>
      <c r="D120" s="43" t="s">
        <v>241</v>
      </c>
      <c r="E120" s="39">
        <f>E118-E119</f>
        <v>-215111</v>
      </c>
      <c r="F120" s="39"/>
      <c r="G120" s="39"/>
      <c r="H120" s="39"/>
      <c r="I120" s="39">
        <f>I118-I119</f>
        <v>-215111</v>
      </c>
      <c r="J120" s="15"/>
    </row>
    <row r="121" spans="1:10">
      <c r="A121" s="19"/>
      <c r="B121" s="19" t="s">
        <v>99</v>
      </c>
      <c r="C121" s="19" t="s">
        <v>100</v>
      </c>
      <c r="D121" s="43" t="s">
        <v>62</v>
      </c>
      <c r="E121" s="39">
        <f>SUM(F121:I121)</f>
        <v>200000</v>
      </c>
      <c r="F121" s="39"/>
      <c r="G121" s="39"/>
      <c r="H121" s="39"/>
      <c r="I121" s="39">
        <v>200000</v>
      </c>
      <c r="J121" s="15"/>
    </row>
    <row r="122" spans="1:10">
      <c r="A122" s="19"/>
      <c r="B122" s="19"/>
      <c r="C122" s="19"/>
      <c r="D122" s="43" t="s">
        <v>244</v>
      </c>
      <c r="E122" s="39">
        <f>SUM(F122:I122)</f>
        <v>415118</v>
      </c>
      <c r="F122" s="39"/>
      <c r="G122" s="39"/>
      <c r="H122" s="39"/>
      <c r="I122" s="39">
        <v>415118</v>
      </c>
      <c r="J122" s="15"/>
    </row>
    <row r="123" spans="1:10">
      <c r="A123" s="19"/>
      <c r="B123" s="19"/>
      <c r="C123" s="19"/>
      <c r="D123" s="43" t="s">
        <v>241</v>
      </c>
      <c r="E123" s="39">
        <f>E121-E122</f>
        <v>-215118</v>
      </c>
      <c r="F123" s="39"/>
      <c r="G123" s="39"/>
      <c r="H123" s="39"/>
      <c r="I123" s="39">
        <f>I121-I122</f>
        <v>-215118</v>
      </c>
      <c r="J123" s="15"/>
    </row>
    <row r="124" spans="1:10">
      <c r="A124" s="19"/>
      <c r="B124" s="19"/>
      <c r="C124" s="21" t="s">
        <v>101</v>
      </c>
      <c r="D124" s="43" t="s">
        <v>62</v>
      </c>
      <c r="E124" s="39">
        <f>SUM(F124:I124)</f>
        <v>343250</v>
      </c>
      <c r="F124" s="39"/>
      <c r="G124" s="39"/>
      <c r="H124" s="39"/>
      <c r="I124" s="39">
        <v>343250</v>
      </c>
      <c r="J124" s="15"/>
    </row>
    <row r="125" spans="1:10">
      <c r="A125" s="19"/>
      <c r="B125" s="19"/>
      <c r="C125" s="19"/>
      <c r="D125" s="43" t="s">
        <v>244</v>
      </c>
      <c r="E125" s="39">
        <f>SUM(F125:I125)</f>
        <v>343243</v>
      </c>
      <c r="F125" s="39"/>
      <c r="G125" s="39"/>
      <c r="H125" s="39"/>
      <c r="I125" s="39">
        <v>343243</v>
      </c>
      <c r="J125" s="15"/>
    </row>
    <row r="126" spans="1:10">
      <c r="A126" s="20"/>
      <c r="B126" s="20"/>
      <c r="C126" s="20"/>
      <c r="D126" s="43" t="s">
        <v>241</v>
      </c>
      <c r="E126" s="39">
        <f>E124-E125</f>
        <v>7</v>
      </c>
      <c r="F126" s="39"/>
      <c r="G126" s="39"/>
      <c r="H126" s="39"/>
      <c r="I126" s="39">
        <f>I124-I125</f>
        <v>7</v>
      </c>
      <c r="J126" s="15"/>
    </row>
    <row r="127" spans="1:10">
      <c r="A127" s="28"/>
      <c r="B127" s="28"/>
      <c r="C127" s="28"/>
    </row>
    <row r="128" spans="1:10">
      <c r="A128" s="28"/>
      <c r="B128" s="28"/>
      <c r="C128" s="28"/>
    </row>
    <row r="129" spans="1:9">
      <c r="A129" s="28"/>
      <c r="B129" s="28"/>
      <c r="C129" s="28"/>
    </row>
    <row r="130" spans="1:9">
      <c r="A130" s="28"/>
      <c r="B130" s="28"/>
      <c r="C130" s="28"/>
    </row>
    <row r="131" spans="1:9">
      <c r="A131" s="28"/>
      <c r="B131" s="28"/>
      <c r="C131" s="28"/>
    </row>
    <row r="132" spans="1:9">
      <c r="A132" s="28"/>
      <c r="B132" s="28"/>
      <c r="C132" s="28"/>
    </row>
    <row r="133" spans="1:9">
      <c r="A133" s="28"/>
      <c r="B133" s="28"/>
      <c r="C133" s="28"/>
    </row>
    <row r="134" spans="1:9">
      <c r="A134" s="28"/>
      <c r="B134" s="28"/>
      <c r="C134" s="28"/>
    </row>
    <row r="135" spans="1:9">
      <c r="A135" s="28"/>
      <c r="B135" s="28"/>
      <c r="C135" s="28"/>
    </row>
    <row r="136" spans="1:9">
      <c r="A136" s="28"/>
      <c r="B136" s="28"/>
      <c r="C136" s="28"/>
    </row>
    <row r="137" spans="1:9">
      <c r="A137" s="28"/>
      <c r="B137" s="28"/>
      <c r="C137" s="28"/>
    </row>
    <row r="138" spans="1:9">
      <c r="A138" s="28"/>
      <c r="B138" s="28"/>
      <c r="C138" s="28"/>
    </row>
    <row r="139" spans="1:9">
      <c r="A139" s="28"/>
      <c r="B139" s="28"/>
      <c r="C139" s="28"/>
    </row>
    <row r="140" spans="1:9">
      <c r="A140" s="28"/>
      <c r="B140" s="28"/>
      <c r="C140" s="28"/>
    </row>
    <row r="141" spans="1:9">
      <c r="A141" s="28"/>
      <c r="B141" s="28"/>
      <c r="C141" s="28"/>
    </row>
    <row r="142" spans="1:9" s="33" customFormat="1">
      <c r="D142" s="13"/>
      <c r="E142" s="14"/>
      <c r="F142" s="23"/>
      <c r="G142" s="23"/>
      <c r="H142" s="23"/>
      <c r="I142" s="23"/>
    </row>
    <row r="143" spans="1:9" s="33" customFormat="1">
      <c r="D143" s="13"/>
      <c r="E143" s="14"/>
      <c r="F143" s="23"/>
      <c r="G143" s="23"/>
      <c r="H143" s="23"/>
      <c r="I143" s="23"/>
    </row>
    <row r="144" spans="1:9" s="33" customFormat="1">
      <c r="D144" s="13"/>
      <c r="E144" s="14"/>
      <c r="F144" s="23"/>
      <c r="G144" s="23"/>
      <c r="H144" s="23"/>
      <c r="I144" s="23"/>
    </row>
    <row r="145" spans="1:3">
      <c r="A145" s="28"/>
      <c r="B145" s="28"/>
      <c r="C145" s="28"/>
    </row>
  </sheetData>
  <mergeCells count="31">
    <mergeCell ref="J87:J88"/>
    <mergeCell ref="J116:J117"/>
    <mergeCell ref="A116:C116"/>
    <mergeCell ref="D116:D117"/>
    <mergeCell ref="B118:B120"/>
    <mergeCell ref="B104:B106"/>
    <mergeCell ref="B110:B112"/>
    <mergeCell ref="B98:B100"/>
    <mergeCell ref="A87:C87"/>
    <mergeCell ref="D87:D88"/>
    <mergeCell ref="B55:B57"/>
    <mergeCell ref="C55:C57"/>
    <mergeCell ref="B81:B83"/>
    <mergeCell ref="J29:J30"/>
    <mergeCell ref="A29:C29"/>
    <mergeCell ref="D29:D30"/>
    <mergeCell ref="J58:J59"/>
    <mergeCell ref="A58:C58"/>
    <mergeCell ref="D58:D59"/>
    <mergeCell ref="I3:I4"/>
    <mergeCell ref="A1:F1"/>
    <mergeCell ref="A5:C7"/>
    <mergeCell ref="J3:J4"/>
    <mergeCell ref="C8:C10"/>
    <mergeCell ref="B8:B10"/>
    <mergeCell ref="A3:C3"/>
    <mergeCell ref="D3:D4"/>
    <mergeCell ref="E3:E4"/>
    <mergeCell ref="F3:F4"/>
    <mergeCell ref="G3:G4"/>
    <mergeCell ref="H3:H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36"/>
  <sheetViews>
    <sheetView workbookViewId="0">
      <pane xSplit="4" ySplit="4" topLeftCell="E371" activePane="bottomRight" state="frozen"/>
      <selection pane="topRight" activeCell="E1" sqref="E1"/>
      <selection pane="bottomLeft" activeCell="A5" sqref="A5"/>
      <selection pane="bottomRight" activeCell="N358" sqref="N358"/>
    </sheetView>
  </sheetViews>
  <sheetFormatPr defaultRowHeight="16.5"/>
  <cols>
    <col min="1" max="2" width="11" style="37" bestFit="1" customWidth="1"/>
    <col min="3" max="3" width="21.375" style="37" bestFit="1" customWidth="1"/>
    <col min="4" max="4" width="7.875" style="13" customWidth="1"/>
    <col min="5" max="5" width="17.625" style="14" customWidth="1"/>
    <col min="6" max="7" width="17.625" style="23" customWidth="1"/>
    <col min="8" max="9" width="17.625" style="23" hidden="1" customWidth="1"/>
    <col min="10" max="16384" width="9" style="37"/>
  </cols>
  <sheetData>
    <row r="1" spans="1:9" ht="20.25">
      <c r="A1" s="276" t="s">
        <v>231</v>
      </c>
      <c r="B1" s="276"/>
      <c r="C1" s="276"/>
      <c r="D1" s="276"/>
      <c r="E1" s="276"/>
      <c r="F1" s="276"/>
      <c r="G1" s="78"/>
    </row>
    <row r="2" spans="1:9" ht="19.5" customHeight="1">
      <c r="G2" s="12" t="s">
        <v>44</v>
      </c>
    </row>
    <row r="3" spans="1:9" ht="18.75" customHeight="1">
      <c r="A3" s="283" t="s">
        <v>532</v>
      </c>
      <c r="B3" s="283"/>
      <c r="C3" s="283"/>
      <c r="D3" s="288" t="s">
        <v>54</v>
      </c>
      <c r="E3" s="274" t="s">
        <v>55</v>
      </c>
      <c r="F3" s="274" t="s">
        <v>531</v>
      </c>
      <c r="G3" s="274" t="s">
        <v>540</v>
      </c>
      <c r="H3" s="294" t="s">
        <v>209</v>
      </c>
      <c r="I3" s="294" t="s">
        <v>210</v>
      </c>
    </row>
    <row r="4" spans="1:9" ht="18.75" customHeight="1" thickBot="1">
      <c r="A4" s="264" t="s">
        <v>51</v>
      </c>
      <c r="B4" s="264" t="s">
        <v>52</v>
      </c>
      <c r="C4" s="264" t="s">
        <v>53</v>
      </c>
      <c r="D4" s="289"/>
      <c r="E4" s="275"/>
      <c r="F4" s="275"/>
      <c r="G4" s="275"/>
      <c r="H4" s="295"/>
      <c r="I4" s="295"/>
    </row>
    <row r="5" spans="1:9" ht="21" customHeight="1" thickTop="1">
      <c r="A5" s="296" t="s">
        <v>530</v>
      </c>
      <c r="B5" s="296"/>
      <c r="C5" s="296"/>
      <c r="D5" s="201" t="s">
        <v>62</v>
      </c>
      <c r="E5" s="211">
        <f>SUM(E8,E206,E266,E410,E416,E425,E431)</f>
        <v>1427967731</v>
      </c>
      <c r="F5" s="211">
        <f>SUM(F8,F206,F266,F410,F416,F425,F431)</f>
        <v>1018494510</v>
      </c>
      <c r="G5" s="211">
        <f>SUM(H5:I5)</f>
        <v>409873221</v>
      </c>
      <c r="H5" s="39">
        <f>SUM(H8,H206,H266,H410,H416,H425,H431)</f>
        <v>340672946</v>
      </c>
      <c r="I5" s="39">
        <f>SUM(I8,I206,I266,I410,I416,I425,I431)</f>
        <v>69200275</v>
      </c>
    </row>
    <row r="6" spans="1:9" ht="21" customHeight="1">
      <c r="A6" s="286"/>
      <c r="B6" s="286"/>
      <c r="C6" s="286"/>
      <c r="D6" s="193" t="s">
        <v>240</v>
      </c>
      <c r="E6" s="39">
        <f>SUM(E9,E207,E267,E411,E417,E426,E432)</f>
        <v>1483446022</v>
      </c>
      <c r="F6" s="39">
        <f>SUM(F9,F207,F267,F411,F417,F426,F432)</f>
        <v>996795979</v>
      </c>
      <c r="G6" s="39">
        <f>SUM(H6:I6)</f>
        <v>486250043</v>
      </c>
      <c r="H6" s="39">
        <f>SUM(H9,H207,H267,H411,H417,H426,H432)</f>
        <v>390012286</v>
      </c>
      <c r="I6" s="39">
        <f>SUM(I9,I207,I267,I411,I417,I426,I432)</f>
        <v>96237757</v>
      </c>
    </row>
    <row r="7" spans="1:9" ht="21" customHeight="1" thickBot="1">
      <c r="A7" s="297"/>
      <c r="B7" s="297"/>
      <c r="C7" s="297"/>
      <c r="D7" s="203" t="s">
        <v>241</v>
      </c>
      <c r="E7" s="51">
        <f>E5-E6</f>
        <v>-55478291</v>
      </c>
      <c r="F7" s="51">
        <f>F5-F6</f>
        <v>21698531</v>
      </c>
      <c r="G7" s="51">
        <f>G5-G6</f>
        <v>-76376822</v>
      </c>
      <c r="H7" s="51">
        <f>H5-H6</f>
        <v>-49339340</v>
      </c>
      <c r="I7" s="51">
        <f>I5-I6</f>
        <v>-27037482</v>
      </c>
    </row>
    <row r="8" spans="1:9" ht="16.5" customHeight="1">
      <c r="A8" s="24" t="s">
        <v>373</v>
      </c>
      <c r="B8" s="286" t="s">
        <v>14</v>
      </c>
      <c r="C8" s="204"/>
      <c r="D8" s="195" t="s">
        <v>62</v>
      </c>
      <c r="E8" s="39">
        <f>SUM(E11,E65,E95)</f>
        <v>693057320</v>
      </c>
      <c r="F8" s="39">
        <f>SUM(F11,F65,F95)</f>
        <v>656488490</v>
      </c>
      <c r="G8" s="39">
        <f t="shared" ref="G8:G69" si="0">SUM(H8:I8)</f>
        <v>36968830</v>
      </c>
      <c r="H8" s="39">
        <f>SUM(H11,H65,H95)</f>
        <v>36968830</v>
      </c>
      <c r="I8" s="39"/>
    </row>
    <row r="9" spans="1:9" ht="16.5" customHeight="1">
      <c r="A9" s="204"/>
      <c r="B9" s="286"/>
      <c r="C9" s="204"/>
      <c r="D9" s="193" t="s">
        <v>240</v>
      </c>
      <c r="E9" s="39">
        <f>SUM(E12,E66,E96)</f>
        <v>689750500</v>
      </c>
      <c r="F9" s="39">
        <f>SUM(F12,F66,F96)</f>
        <v>658989420</v>
      </c>
      <c r="G9" s="39">
        <f t="shared" si="0"/>
        <v>30361080</v>
      </c>
      <c r="H9" s="39">
        <f>SUM(H12,H66,H96)</f>
        <v>30361080</v>
      </c>
      <c r="I9" s="39"/>
    </row>
    <row r="10" spans="1:9" ht="16.5" customHeight="1">
      <c r="A10" s="204"/>
      <c r="B10" s="287"/>
      <c r="C10" s="205"/>
      <c r="D10" s="193" t="s">
        <v>241</v>
      </c>
      <c r="E10" s="39">
        <f>E8-E9</f>
        <v>3306820</v>
      </c>
      <c r="F10" s="39">
        <f t="shared" ref="F10:G10" si="1">F8-F9</f>
        <v>-2500930</v>
      </c>
      <c r="G10" s="39">
        <f t="shared" si="1"/>
        <v>6607750</v>
      </c>
      <c r="H10" s="39">
        <f>SUM(H13)</f>
        <v>6093780</v>
      </c>
      <c r="I10" s="39"/>
    </row>
    <row r="11" spans="1:9" ht="16.5" customHeight="1">
      <c r="A11" s="204"/>
      <c r="B11" s="204" t="s">
        <v>112</v>
      </c>
      <c r="C11" s="290" t="s">
        <v>518</v>
      </c>
      <c r="D11" s="193" t="s">
        <v>62</v>
      </c>
      <c r="E11" s="39">
        <f>SUM(E14,E17,E29,E32,E35,E44,E59,E62)</f>
        <v>593200550</v>
      </c>
      <c r="F11" s="39">
        <f>SUM(F14,F17,F29,F32,F35,F44,F59,F62)</f>
        <v>564779030</v>
      </c>
      <c r="G11" s="39">
        <f t="shared" si="0"/>
        <v>28421520</v>
      </c>
      <c r="H11" s="39">
        <f>SUM(H14,H17,H29,H32,H35,H44,H59,H62)</f>
        <v>28421520</v>
      </c>
      <c r="I11" s="39"/>
    </row>
    <row r="12" spans="1:9" ht="16.5" customHeight="1">
      <c r="A12" s="195"/>
      <c r="B12" s="204"/>
      <c r="C12" s="286"/>
      <c r="D12" s="193" t="s">
        <v>240</v>
      </c>
      <c r="E12" s="39">
        <f>SUM(E15,E18,E30,E33,E36,E45,E60,E63)</f>
        <v>593222590</v>
      </c>
      <c r="F12" s="39">
        <f>SUM(F15,F18,F30,F33,F36,F45,F60,F63)</f>
        <v>570894850</v>
      </c>
      <c r="G12" s="39">
        <f t="shared" si="0"/>
        <v>22327740</v>
      </c>
      <c r="H12" s="39">
        <f>SUM(H15,H18,H30,H33,H36,H45,H60,H63)</f>
        <v>22327740</v>
      </c>
      <c r="I12" s="39"/>
    </row>
    <row r="13" spans="1:9" ht="16.5" customHeight="1">
      <c r="A13" s="195"/>
      <c r="B13" s="204"/>
      <c r="C13" s="287"/>
      <c r="D13" s="193" t="s">
        <v>241</v>
      </c>
      <c r="E13" s="39">
        <f>E11-E12</f>
        <v>-22040</v>
      </c>
      <c r="F13" s="39">
        <f t="shared" ref="F13:G13" si="2">F11-F12</f>
        <v>-6115820</v>
      </c>
      <c r="G13" s="39">
        <f t="shared" si="2"/>
        <v>6093780</v>
      </c>
      <c r="H13" s="39">
        <f>H11-H12</f>
        <v>6093780</v>
      </c>
      <c r="I13" s="39"/>
    </row>
    <row r="14" spans="1:9" ht="16.5" customHeight="1">
      <c r="A14" s="204"/>
      <c r="B14" s="204"/>
      <c r="C14" s="204" t="s">
        <v>113</v>
      </c>
      <c r="D14" s="193" t="s">
        <v>62</v>
      </c>
      <c r="E14" s="39">
        <f>SUM(F14:G14)</f>
        <v>374183100</v>
      </c>
      <c r="F14" s="39">
        <v>374183100</v>
      </c>
      <c r="G14" s="39">
        <f t="shared" si="0"/>
        <v>0</v>
      </c>
      <c r="H14" s="39"/>
      <c r="I14" s="39"/>
    </row>
    <row r="15" spans="1:9" ht="16.5" customHeight="1">
      <c r="A15" s="204"/>
      <c r="B15" s="204"/>
      <c r="C15" s="204"/>
      <c r="D15" s="193" t="s">
        <v>240</v>
      </c>
      <c r="E15" s="39">
        <f>SUM(F15:G15)</f>
        <v>385913090</v>
      </c>
      <c r="F15" s="52">
        <v>385346970</v>
      </c>
      <c r="G15" s="39">
        <f t="shared" si="0"/>
        <v>566120</v>
      </c>
      <c r="H15" s="52">
        <v>566120</v>
      </c>
      <c r="I15" s="52"/>
    </row>
    <row r="16" spans="1:9" ht="16.5" customHeight="1">
      <c r="A16" s="204"/>
      <c r="B16" s="204"/>
      <c r="C16" s="205"/>
      <c r="D16" s="193" t="s">
        <v>241</v>
      </c>
      <c r="E16" s="52">
        <f>E14-E15</f>
        <v>-11729990</v>
      </c>
      <c r="F16" s="52">
        <f>F14-F15</f>
        <v>-11163870</v>
      </c>
      <c r="G16" s="52">
        <f>G14-G15</f>
        <v>-566120</v>
      </c>
      <c r="H16" s="52">
        <f>H15-H14</f>
        <v>566120</v>
      </c>
      <c r="I16" s="52"/>
    </row>
    <row r="17" spans="1:9" ht="16.5" customHeight="1">
      <c r="A17" s="204"/>
      <c r="B17" s="204"/>
      <c r="C17" s="21" t="s">
        <v>529</v>
      </c>
      <c r="D17" s="193" t="s">
        <v>62</v>
      </c>
      <c r="E17" s="52">
        <f>SUM(E20,E23,E26)</f>
        <v>63039600</v>
      </c>
      <c r="F17" s="52">
        <f t="shared" ref="F17:I17" si="3">SUM(F20,F23,F26)</f>
        <v>47439600</v>
      </c>
      <c r="G17" s="39">
        <f t="shared" si="0"/>
        <v>15600000</v>
      </c>
      <c r="H17" s="52">
        <f t="shared" si="3"/>
        <v>15600000</v>
      </c>
      <c r="I17" s="52">
        <f t="shared" si="3"/>
        <v>0</v>
      </c>
    </row>
    <row r="18" spans="1:9" ht="16.5" customHeight="1">
      <c r="A18" s="204"/>
      <c r="B18" s="204"/>
      <c r="C18" s="204"/>
      <c r="D18" s="193" t="s">
        <v>240</v>
      </c>
      <c r="E18" s="52">
        <f>SUM(E21,E24,E27)</f>
        <v>57883460</v>
      </c>
      <c r="F18" s="52">
        <f>SUM(F21,F24,F27)</f>
        <v>48043360</v>
      </c>
      <c r="G18" s="39">
        <f t="shared" si="0"/>
        <v>9840100</v>
      </c>
      <c r="H18" s="52">
        <f>SUM(H21,H24,H27)</f>
        <v>9840100</v>
      </c>
      <c r="I18" s="52">
        <f>SUM(I21,I24,I27)</f>
        <v>0</v>
      </c>
    </row>
    <row r="19" spans="1:9" ht="16.5" customHeight="1">
      <c r="A19" s="204"/>
      <c r="B19" s="204"/>
      <c r="C19" s="205"/>
      <c r="D19" s="193" t="s">
        <v>241</v>
      </c>
      <c r="E19" s="52">
        <f>E17-E18</f>
        <v>5156140</v>
      </c>
      <c r="F19" s="52">
        <f>F17-F18</f>
        <v>-603760</v>
      </c>
      <c r="G19" s="52">
        <f>G17-G18</f>
        <v>5759900</v>
      </c>
      <c r="H19" s="52">
        <f>H17-H18</f>
        <v>5759900</v>
      </c>
      <c r="I19" s="52">
        <f>I17-I18</f>
        <v>0</v>
      </c>
    </row>
    <row r="20" spans="1:9" ht="16.5" hidden="1" customHeight="1">
      <c r="A20" s="204"/>
      <c r="B20" s="204"/>
      <c r="C20" s="21" t="s">
        <v>114</v>
      </c>
      <c r="D20" s="193" t="s">
        <v>62</v>
      </c>
      <c r="E20" s="52">
        <f>SUM(F20:G20)</f>
        <v>39069600</v>
      </c>
      <c r="F20" s="52">
        <v>39069600</v>
      </c>
      <c r="G20" s="39">
        <f t="shared" si="0"/>
        <v>0</v>
      </c>
      <c r="H20" s="52"/>
      <c r="I20" s="52"/>
    </row>
    <row r="21" spans="1:9" ht="16.5" hidden="1" customHeight="1">
      <c r="A21" s="204"/>
      <c r="B21" s="204"/>
      <c r="C21" s="204" t="s">
        <v>122</v>
      </c>
      <c r="D21" s="193" t="s">
        <v>240</v>
      </c>
      <c r="E21" s="52">
        <f>SUM(F21:G21)</f>
        <v>39594600</v>
      </c>
      <c r="F21" s="52">
        <v>39594600</v>
      </c>
      <c r="G21" s="39">
        <f t="shared" si="0"/>
        <v>0</v>
      </c>
      <c r="H21" s="52"/>
      <c r="I21" s="52"/>
    </row>
    <row r="22" spans="1:9" ht="16.5" hidden="1" customHeight="1">
      <c r="A22" s="204"/>
      <c r="B22" s="204"/>
      <c r="C22" s="205"/>
      <c r="D22" s="193" t="s">
        <v>241</v>
      </c>
      <c r="E22" s="52">
        <f>E21-E20</f>
        <v>525000</v>
      </c>
      <c r="F22" s="52">
        <f>F21-F20</f>
        <v>525000</v>
      </c>
      <c r="G22" s="39">
        <f t="shared" si="0"/>
        <v>0</v>
      </c>
      <c r="H22" s="52"/>
      <c r="I22" s="52"/>
    </row>
    <row r="23" spans="1:9" ht="16.5" hidden="1" customHeight="1">
      <c r="A23" s="204"/>
      <c r="B23" s="204"/>
      <c r="C23" s="204" t="s">
        <v>114</v>
      </c>
      <c r="D23" s="193" t="s">
        <v>62</v>
      </c>
      <c r="E23" s="52">
        <f>SUM(F23:G23)</f>
        <v>8370000</v>
      </c>
      <c r="F23" s="52">
        <v>8370000</v>
      </c>
      <c r="G23" s="39">
        <f t="shared" si="0"/>
        <v>0</v>
      </c>
      <c r="H23" s="52"/>
      <c r="I23" s="52"/>
    </row>
    <row r="24" spans="1:9" ht="16.5" hidden="1" customHeight="1">
      <c r="A24" s="204"/>
      <c r="B24" s="204"/>
      <c r="C24" s="204" t="s">
        <v>123</v>
      </c>
      <c r="D24" s="193" t="s">
        <v>240</v>
      </c>
      <c r="E24" s="52">
        <f>SUM(F24:G24)</f>
        <v>8448760</v>
      </c>
      <c r="F24" s="52">
        <v>8448760</v>
      </c>
      <c r="G24" s="39">
        <f t="shared" si="0"/>
        <v>0</v>
      </c>
      <c r="H24" s="52"/>
      <c r="I24" s="52"/>
    </row>
    <row r="25" spans="1:9" ht="16.5" hidden="1" customHeight="1">
      <c r="A25" s="204"/>
      <c r="B25" s="204"/>
      <c r="C25" s="204"/>
      <c r="D25" s="193" t="s">
        <v>241</v>
      </c>
      <c r="E25" s="52">
        <f>E24-E23</f>
        <v>78760</v>
      </c>
      <c r="F25" s="52">
        <f>F24-F23</f>
        <v>78760</v>
      </c>
      <c r="G25" s="39">
        <f t="shared" si="0"/>
        <v>0</v>
      </c>
      <c r="H25" s="52"/>
      <c r="I25" s="52"/>
    </row>
    <row r="26" spans="1:9" ht="16.5" hidden="1" customHeight="1">
      <c r="A26" s="204"/>
      <c r="B26" s="204"/>
      <c r="C26" s="21" t="s">
        <v>114</v>
      </c>
      <c r="D26" s="193" t="s">
        <v>62</v>
      </c>
      <c r="E26" s="52">
        <f>SUM(F26:G26)</f>
        <v>15600000</v>
      </c>
      <c r="F26" s="52"/>
      <c r="G26" s="39">
        <f t="shared" si="0"/>
        <v>15600000</v>
      </c>
      <c r="H26" s="52">
        <v>15600000</v>
      </c>
      <c r="I26" s="52"/>
    </row>
    <row r="27" spans="1:9" ht="16.5" hidden="1" customHeight="1">
      <c r="A27" s="204"/>
      <c r="B27" s="204"/>
      <c r="C27" s="204" t="s">
        <v>124</v>
      </c>
      <c r="D27" s="193" t="s">
        <v>240</v>
      </c>
      <c r="E27" s="52">
        <f>SUM(F27:G27)</f>
        <v>9840100</v>
      </c>
      <c r="F27" s="52"/>
      <c r="G27" s="39">
        <f t="shared" si="0"/>
        <v>9840100</v>
      </c>
      <c r="H27" s="52">
        <v>9840100</v>
      </c>
      <c r="I27" s="52"/>
    </row>
    <row r="28" spans="1:9" ht="16.5" hidden="1" customHeight="1">
      <c r="A28" s="204"/>
      <c r="B28" s="204"/>
      <c r="C28" s="205"/>
      <c r="D28" s="193" t="s">
        <v>241</v>
      </c>
      <c r="E28" s="52">
        <f>E27-E26</f>
        <v>-5759900</v>
      </c>
      <c r="F28" s="52"/>
      <c r="G28" s="39">
        <f t="shared" si="0"/>
        <v>-5759900</v>
      </c>
      <c r="H28" s="52">
        <f>H27-H26</f>
        <v>-5759900</v>
      </c>
      <c r="I28" s="52"/>
    </row>
    <row r="29" spans="1:9" ht="16.5" customHeight="1">
      <c r="A29" s="204"/>
      <c r="B29" s="204"/>
      <c r="C29" s="204" t="s">
        <v>115</v>
      </c>
      <c r="D29" s="193" t="s">
        <v>62</v>
      </c>
      <c r="E29" s="52">
        <f>SUM(F29:G29)</f>
        <v>11000000</v>
      </c>
      <c r="F29" s="52"/>
      <c r="G29" s="39">
        <f t="shared" si="0"/>
        <v>11000000</v>
      </c>
      <c r="H29" s="52">
        <v>11000000</v>
      </c>
      <c r="I29" s="52"/>
    </row>
    <row r="30" spans="1:9" ht="16.5" customHeight="1">
      <c r="A30" s="204"/>
      <c r="B30" s="204"/>
      <c r="C30" s="204" t="s">
        <v>528</v>
      </c>
      <c r="D30" s="193" t="s">
        <v>240</v>
      </c>
      <c r="E30" s="52">
        <f>SUM(F30:G30)</f>
        <v>10100000</v>
      </c>
      <c r="F30" s="52"/>
      <c r="G30" s="39">
        <f t="shared" si="0"/>
        <v>10100000</v>
      </c>
      <c r="H30" s="52">
        <v>10100000</v>
      </c>
      <c r="I30" s="52"/>
    </row>
    <row r="31" spans="1:9" ht="16.5" customHeight="1">
      <c r="A31" s="204"/>
      <c r="B31" s="204"/>
      <c r="C31" s="205"/>
      <c r="D31" s="193" t="s">
        <v>241</v>
      </c>
      <c r="E31" s="52">
        <f>E29-E30</f>
        <v>900000</v>
      </c>
      <c r="F31" s="52"/>
      <c r="G31" s="52">
        <f>G29-G30</f>
        <v>900000</v>
      </c>
      <c r="H31" s="52">
        <f>H30-H29</f>
        <v>-900000</v>
      </c>
      <c r="I31" s="52"/>
    </row>
    <row r="32" spans="1:9" ht="16.5" customHeight="1">
      <c r="A32" s="204"/>
      <c r="B32" s="204"/>
      <c r="C32" s="204" t="s">
        <v>81</v>
      </c>
      <c r="D32" s="193" t="s">
        <v>62</v>
      </c>
      <c r="E32" s="52">
        <f>SUM(F32:G32)</f>
        <v>28397330</v>
      </c>
      <c r="F32" s="52">
        <v>28397330</v>
      </c>
      <c r="G32" s="39"/>
      <c r="H32" s="52"/>
      <c r="I32" s="52"/>
    </row>
    <row r="33" spans="1:9" ht="16.5" customHeight="1">
      <c r="A33" s="204"/>
      <c r="B33" s="204"/>
      <c r="C33" s="204"/>
      <c r="D33" s="193" t="s">
        <v>240</v>
      </c>
      <c r="E33" s="52">
        <f>SUM(F33:G33)</f>
        <v>26023980</v>
      </c>
      <c r="F33" s="52">
        <v>26023980</v>
      </c>
      <c r="G33" s="39"/>
      <c r="H33" s="52"/>
      <c r="I33" s="52"/>
    </row>
    <row r="34" spans="1:9" ht="16.5" customHeight="1">
      <c r="A34" s="204"/>
      <c r="B34" s="204"/>
      <c r="C34" s="204"/>
      <c r="D34" s="193" t="s">
        <v>241</v>
      </c>
      <c r="E34" s="52">
        <f>E32-E33</f>
        <v>2373350</v>
      </c>
      <c r="F34" s="52">
        <f>F32-F33</f>
        <v>2373350</v>
      </c>
      <c r="G34" s="39"/>
      <c r="H34" s="52"/>
      <c r="I34" s="52"/>
    </row>
    <row r="35" spans="1:9" ht="16.5" customHeight="1">
      <c r="A35" s="204"/>
      <c r="B35" s="204"/>
      <c r="C35" s="21" t="s">
        <v>361</v>
      </c>
      <c r="D35" s="193" t="s">
        <v>62</v>
      </c>
      <c r="E35" s="52">
        <f>SUM(E38,E41)</f>
        <v>39689360</v>
      </c>
      <c r="F35" s="52">
        <f>SUM(F38,F41)</f>
        <v>39689360</v>
      </c>
      <c r="G35" s="39"/>
      <c r="H35" s="52"/>
      <c r="I35" s="52"/>
    </row>
    <row r="36" spans="1:9" ht="16.5" customHeight="1">
      <c r="A36" s="204"/>
      <c r="B36" s="204"/>
      <c r="C36" s="204"/>
      <c r="D36" s="193" t="s">
        <v>240</v>
      </c>
      <c r="E36" s="52">
        <f>SUM(E39,E42)</f>
        <v>40102490</v>
      </c>
      <c r="F36" s="52">
        <f>SUM(F39,F42)</f>
        <v>40102490</v>
      </c>
      <c r="G36" s="39"/>
      <c r="H36" s="52"/>
      <c r="I36" s="52"/>
    </row>
    <row r="37" spans="1:9" ht="16.5" customHeight="1">
      <c r="A37" s="205"/>
      <c r="B37" s="205"/>
      <c r="C37" s="205"/>
      <c r="D37" s="193" t="s">
        <v>241</v>
      </c>
      <c r="E37" s="52">
        <f>E35-E36</f>
        <v>-413130</v>
      </c>
      <c r="F37" s="52">
        <f>F35-F36</f>
        <v>-413130</v>
      </c>
      <c r="G37" s="39"/>
      <c r="H37" s="52"/>
      <c r="I37" s="52"/>
    </row>
    <row r="38" spans="1:9" ht="16.5" hidden="1" customHeight="1">
      <c r="A38" s="19"/>
      <c r="B38" s="19"/>
      <c r="C38" s="204" t="s">
        <v>361</v>
      </c>
      <c r="D38" s="196" t="s">
        <v>62</v>
      </c>
      <c r="E38" s="39">
        <f>SUM(F38:G38)</f>
        <v>38939360</v>
      </c>
      <c r="F38" s="39">
        <v>38939360</v>
      </c>
      <c r="G38" s="39"/>
      <c r="H38" s="52"/>
      <c r="I38" s="52"/>
    </row>
    <row r="39" spans="1:9" ht="16.5" hidden="1" customHeight="1">
      <c r="A39" s="19"/>
      <c r="B39" s="19"/>
      <c r="C39" s="19"/>
      <c r="D39" s="75" t="s">
        <v>240</v>
      </c>
      <c r="E39" s="52">
        <f>SUM(F39:I39)</f>
        <v>39087580</v>
      </c>
      <c r="F39" s="52">
        <v>39087580</v>
      </c>
      <c r="G39" s="39"/>
      <c r="H39" s="52"/>
      <c r="I39" s="52"/>
    </row>
    <row r="40" spans="1:9" ht="16.5" hidden="1" customHeight="1">
      <c r="A40" s="19"/>
      <c r="B40" s="19"/>
      <c r="C40" s="20"/>
      <c r="D40" s="75" t="s">
        <v>241</v>
      </c>
      <c r="E40" s="52">
        <f>E39-E38</f>
        <v>148220</v>
      </c>
      <c r="F40" s="52">
        <f>F39-F38</f>
        <v>148220</v>
      </c>
      <c r="G40" s="39"/>
      <c r="H40" s="52"/>
      <c r="I40" s="52"/>
    </row>
    <row r="41" spans="1:9" ht="16.5" hidden="1" customHeight="1">
      <c r="A41" s="19"/>
      <c r="B41" s="19"/>
      <c r="C41" s="19" t="s">
        <v>361</v>
      </c>
      <c r="D41" s="75" t="s">
        <v>62</v>
      </c>
      <c r="E41" s="52">
        <f>SUM(F41:G41)</f>
        <v>750000</v>
      </c>
      <c r="F41" s="52">
        <v>750000</v>
      </c>
      <c r="G41" s="39"/>
      <c r="H41" s="52"/>
      <c r="I41" s="52"/>
    </row>
    <row r="42" spans="1:9" ht="16.5" hidden="1" customHeight="1">
      <c r="A42" s="19"/>
      <c r="B42" s="19"/>
      <c r="C42" s="19" t="s">
        <v>118</v>
      </c>
      <c r="D42" s="75" t="s">
        <v>240</v>
      </c>
      <c r="E42" s="52">
        <f>SUM(F42:G42)</f>
        <v>1014910</v>
      </c>
      <c r="F42" s="52">
        <v>1014910</v>
      </c>
      <c r="G42" s="39"/>
      <c r="H42" s="52"/>
      <c r="I42" s="52"/>
    </row>
    <row r="43" spans="1:9" ht="16.5" hidden="1" customHeight="1">
      <c r="A43" s="19"/>
      <c r="B43" s="19"/>
      <c r="C43" s="19"/>
      <c r="D43" s="194" t="s">
        <v>241</v>
      </c>
      <c r="E43" s="209">
        <f>E42-E41</f>
        <v>264910</v>
      </c>
      <c r="F43" s="209">
        <f>F42-F41</f>
        <v>264910</v>
      </c>
      <c r="G43" s="210"/>
      <c r="H43" s="52"/>
      <c r="I43" s="52"/>
    </row>
    <row r="44" spans="1:9" ht="16.5" customHeight="1">
      <c r="A44" s="21"/>
      <c r="B44" s="21"/>
      <c r="C44" s="21" t="s">
        <v>117</v>
      </c>
      <c r="D44" s="193" t="s">
        <v>62</v>
      </c>
      <c r="E44" s="52">
        <f>SUM(E47,E50,E53,E56)</f>
        <v>39366440</v>
      </c>
      <c r="F44" s="52">
        <f t="shared" ref="F44:F45" si="4">SUM(F47,F50,F53,F56)</f>
        <v>39366440</v>
      </c>
      <c r="G44" s="52"/>
      <c r="H44" s="52"/>
      <c r="I44" s="52"/>
    </row>
    <row r="45" spans="1:9" ht="16.5" customHeight="1">
      <c r="A45" s="204"/>
      <c r="B45" s="204"/>
      <c r="C45" s="204"/>
      <c r="D45" s="193" t="s">
        <v>240</v>
      </c>
      <c r="E45" s="52">
        <f>SUM(E48,E51,E54,E57)</f>
        <v>37849450</v>
      </c>
      <c r="F45" s="52">
        <f t="shared" si="4"/>
        <v>37849450</v>
      </c>
      <c r="G45" s="39"/>
      <c r="H45" s="52"/>
      <c r="I45" s="52"/>
    </row>
    <row r="46" spans="1:9" ht="16.5" customHeight="1">
      <c r="A46" s="204"/>
      <c r="B46" s="204"/>
      <c r="C46" s="204"/>
      <c r="D46" s="193" t="s">
        <v>241</v>
      </c>
      <c r="E46" s="52">
        <f>E44-E45</f>
        <v>1516990</v>
      </c>
      <c r="F46" s="52">
        <f>F44-F45</f>
        <v>1516990</v>
      </c>
      <c r="G46" s="39"/>
      <c r="H46" s="52"/>
      <c r="I46" s="52"/>
    </row>
    <row r="47" spans="1:9" ht="16.5" hidden="1" customHeight="1">
      <c r="A47" s="204"/>
      <c r="B47" s="204"/>
      <c r="C47" s="21" t="s">
        <v>117</v>
      </c>
      <c r="D47" s="193" t="s">
        <v>62</v>
      </c>
      <c r="E47" s="52">
        <f>SUM(F47:G47)</f>
        <v>14796200</v>
      </c>
      <c r="F47" s="52">
        <v>14796200</v>
      </c>
      <c r="G47" s="39"/>
      <c r="H47" s="52"/>
      <c r="I47" s="52"/>
    </row>
    <row r="48" spans="1:9" ht="16.5" hidden="1" customHeight="1">
      <c r="A48" s="204"/>
      <c r="B48" s="204"/>
      <c r="C48" s="204" t="s">
        <v>527</v>
      </c>
      <c r="D48" s="193" t="s">
        <v>240</v>
      </c>
      <c r="E48" s="52">
        <f>SUM(F48:G48)</f>
        <v>14078740</v>
      </c>
      <c r="F48" s="52">
        <v>14078740</v>
      </c>
      <c r="G48" s="39"/>
      <c r="H48" s="52"/>
      <c r="I48" s="52"/>
    </row>
    <row r="49" spans="1:9" ht="16.5" hidden="1" customHeight="1">
      <c r="A49" s="204"/>
      <c r="B49" s="204"/>
      <c r="C49" s="205"/>
      <c r="D49" s="193" t="s">
        <v>241</v>
      </c>
      <c r="E49" s="52">
        <f>E48-E47</f>
        <v>-717460</v>
      </c>
      <c r="F49" s="52">
        <f>F48-F47</f>
        <v>-717460</v>
      </c>
      <c r="G49" s="39"/>
      <c r="H49" s="52"/>
      <c r="I49" s="52"/>
    </row>
    <row r="50" spans="1:9" ht="16.5" hidden="1" customHeight="1">
      <c r="A50" s="204"/>
      <c r="B50" s="204"/>
      <c r="C50" s="204" t="s">
        <v>117</v>
      </c>
      <c r="D50" s="193" t="s">
        <v>62</v>
      </c>
      <c r="E50" s="52">
        <f>SUM(F50:G50)</f>
        <v>17473570</v>
      </c>
      <c r="F50" s="52">
        <v>17473570</v>
      </c>
      <c r="G50" s="39"/>
      <c r="H50" s="52"/>
      <c r="I50" s="52"/>
    </row>
    <row r="51" spans="1:9" ht="16.5" hidden="1" customHeight="1">
      <c r="A51" s="204"/>
      <c r="B51" s="204"/>
      <c r="C51" s="204" t="s">
        <v>119</v>
      </c>
      <c r="D51" s="193" t="s">
        <v>240</v>
      </c>
      <c r="E51" s="52">
        <f>SUM(F51:G51)</f>
        <v>16897570</v>
      </c>
      <c r="F51" s="52">
        <v>16897570</v>
      </c>
      <c r="G51" s="39"/>
      <c r="H51" s="52"/>
      <c r="I51" s="52"/>
    </row>
    <row r="52" spans="1:9" ht="16.5" hidden="1" customHeight="1">
      <c r="A52" s="204"/>
      <c r="B52" s="204"/>
      <c r="C52" s="204"/>
      <c r="D52" s="193" t="s">
        <v>241</v>
      </c>
      <c r="E52" s="52">
        <f>E51-E50</f>
        <v>-576000</v>
      </c>
      <c r="F52" s="52">
        <f>F51-F50</f>
        <v>-576000</v>
      </c>
      <c r="G52" s="39"/>
      <c r="H52" s="52"/>
      <c r="I52" s="52"/>
    </row>
    <row r="53" spans="1:9" ht="16.5" hidden="1" customHeight="1">
      <c r="A53" s="204"/>
      <c r="B53" s="204"/>
      <c r="C53" s="21" t="s">
        <v>117</v>
      </c>
      <c r="D53" s="193" t="s">
        <v>62</v>
      </c>
      <c r="E53" s="52">
        <f>SUM(F53:G53)</f>
        <v>4409050</v>
      </c>
      <c r="F53" s="52">
        <v>4409050</v>
      </c>
      <c r="G53" s="39"/>
      <c r="H53" s="52"/>
      <c r="I53" s="52"/>
    </row>
    <row r="54" spans="1:9" ht="16.5" hidden="1" customHeight="1">
      <c r="A54" s="204"/>
      <c r="B54" s="204"/>
      <c r="C54" s="204" t="s">
        <v>526</v>
      </c>
      <c r="D54" s="193" t="s">
        <v>240</v>
      </c>
      <c r="E54" s="52">
        <f>SUM(F54:G54)</f>
        <v>4202590</v>
      </c>
      <c r="F54" s="52">
        <v>4202590</v>
      </c>
      <c r="G54" s="39"/>
      <c r="H54" s="52"/>
      <c r="I54" s="52"/>
    </row>
    <row r="55" spans="1:9" ht="16.5" hidden="1" customHeight="1">
      <c r="A55" s="204"/>
      <c r="B55" s="204"/>
      <c r="C55" s="205"/>
      <c r="D55" s="193" t="s">
        <v>241</v>
      </c>
      <c r="E55" s="52">
        <f>E54-E53</f>
        <v>-206460</v>
      </c>
      <c r="F55" s="52">
        <f>F54-F53</f>
        <v>-206460</v>
      </c>
      <c r="G55" s="39"/>
      <c r="H55" s="52"/>
      <c r="I55" s="52"/>
    </row>
    <row r="56" spans="1:9" ht="16.5" hidden="1" customHeight="1">
      <c r="A56" s="204"/>
      <c r="B56" s="204"/>
      <c r="C56" s="204" t="s">
        <v>117</v>
      </c>
      <c r="D56" s="193" t="s">
        <v>62</v>
      </c>
      <c r="E56" s="52">
        <f>SUM(F56:G56)</f>
        <v>2687620</v>
      </c>
      <c r="F56" s="52">
        <v>2687620</v>
      </c>
      <c r="G56" s="39"/>
      <c r="H56" s="52"/>
      <c r="I56" s="52"/>
    </row>
    <row r="57" spans="1:9" ht="16.5" hidden="1" customHeight="1">
      <c r="A57" s="204"/>
      <c r="B57" s="204"/>
      <c r="C57" s="204" t="s">
        <v>525</v>
      </c>
      <c r="D57" s="193" t="s">
        <v>240</v>
      </c>
      <c r="E57" s="52">
        <f>SUM(F57:G57)</f>
        <v>2670550</v>
      </c>
      <c r="F57" s="52">
        <v>2670550</v>
      </c>
      <c r="G57" s="39"/>
      <c r="H57" s="52"/>
      <c r="I57" s="52"/>
    </row>
    <row r="58" spans="1:9" ht="16.5" hidden="1" customHeight="1">
      <c r="A58" s="204"/>
      <c r="B58" s="204"/>
      <c r="C58" s="204"/>
      <c r="D58" s="193" t="s">
        <v>241</v>
      </c>
      <c r="E58" s="52">
        <f>E57-E56</f>
        <v>-17070</v>
      </c>
      <c r="F58" s="52">
        <f>F57-F56</f>
        <v>-17070</v>
      </c>
      <c r="G58" s="39"/>
      <c r="H58" s="52"/>
      <c r="I58" s="52"/>
    </row>
    <row r="59" spans="1:9" ht="16.5" customHeight="1">
      <c r="A59" s="204"/>
      <c r="B59" s="204"/>
      <c r="C59" s="21" t="s">
        <v>120</v>
      </c>
      <c r="D59" s="193" t="s">
        <v>62</v>
      </c>
      <c r="E59" s="52">
        <f>SUM(F59:G59)</f>
        <v>8979410</v>
      </c>
      <c r="F59" s="52">
        <v>8979410</v>
      </c>
      <c r="G59" s="39"/>
      <c r="H59" s="52"/>
      <c r="I59" s="52"/>
    </row>
    <row r="60" spans="1:9" ht="16.5" customHeight="1">
      <c r="A60" s="204"/>
      <c r="B60" s="204"/>
      <c r="C60" s="204"/>
      <c r="D60" s="193" t="s">
        <v>240</v>
      </c>
      <c r="E60" s="52">
        <f>SUM(F60:G60)</f>
        <v>7252220</v>
      </c>
      <c r="F60" s="52">
        <v>7252220</v>
      </c>
      <c r="G60" s="39"/>
      <c r="H60" s="52"/>
      <c r="I60" s="52"/>
    </row>
    <row r="61" spans="1:9" ht="16.5" customHeight="1">
      <c r="A61" s="204"/>
      <c r="B61" s="204"/>
      <c r="C61" s="205"/>
      <c r="D61" s="193" t="s">
        <v>241</v>
      </c>
      <c r="E61" s="52">
        <f>E59-E60</f>
        <v>1727190</v>
      </c>
      <c r="F61" s="52">
        <f>F59-F60</f>
        <v>1727190</v>
      </c>
      <c r="G61" s="39"/>
      <c r="H61" s="52"/>
      <c r="I61" s="52"/>
    </row>
    <row r="62" spans="1:9" ht="16.5" customHeight="1">
      <c r="A62" s="204"/>
      <c r="B62" s="204"/>
      <c r="C62" s="204" t="s">
        <v>121</v>
      </c>
      <c r="D62" s="193" t="s">
        <v>62</v>
      </c>
      <c r="E62" s="52">
        <f>SUM(F62:G62)</f>
        <v>28545310</v>
      </c>
      <c r="F62" s="52">
        <v>26723790</v>
      </c>
      <c r="G62" s="39">
        <f t="shared" si="0"/>
        <v>1821520</v>
      </c>
      <c r="H62" s="52">
        <v>1821520</v>
      </c>
      <c r="I62" s="52"/>
    </row>
    <row r="63" spans="1:9" ht="16.5" customHeight="1">
      <c r="A63" s="204"/>
      <c r="B63" s="204"/>
      <c r="C63" s="204"/>
      <c r="D63" s="193" t="s">
        <v>240</v>
      </c>
      <c r="E63" s="52">
        <f>SUM(F63:G63)</f>
        <v>28097900</v>
      </c>
      <c r="F63" s="52">
        <v>26276380</v>
      </c>
      <c r="G63" s="39">
        <f t="shared" si="0"/>
        <v>1821520</v>
      </c>
      <c r="H63" s="52">
        <v>1821520</v>
      </c>
      <c r="I63" s="52"/>
    </row>
    <row r="64" spans="1:9" ht="16.5" customHeight="1">
      <c r="A64" s="204"/>
      <c r="B64" s="205"/>
      <c r="C64" s="205"/>
      <c r="D64" s="193" t="s">
        <v>241</v>
      </c>
      <c r="E64" s="52">
        <f>E62-E63</f>
        <v>447410</v>
      </c>
      <c r="F64" s="52">
        <f>F62-F63</f>
        <v>447410</v>
      </c>
      <c r="G64" s="52">
        <f>G62-G63</f>
        <v>0</v>
      </c>
      <c r="H64" s="52">
        <f>H63-H62</f>
        <v>0</v>
      </c>
      <c r="I64" s="39"/>
    </row>
    <row r="65" spans="1:9" ht="19.5" customHeight="1">
      <c r="A65" s="204"/>
      <c r="B65" s="204" t="s">
        <v>125</v>
      </c>
      <c r="C65" s="286" t="s">
        <v>518</v>
      </c>
      <c r="D65" s="193" t="s">
        <v>62</v>
      </c>
      <c r="E65" s="52">
        <f>SUM(E68,E77,E86)</f>
        <v>9556680</v>
      </c>
      <c r="F65" s="52">
        <f>SUM(F68,F77,F86)</f>
        <v>4399680</v>
      </c>
      <c r="G65" s="39">
        <f t="shared" si="0"/>
        <v>5157000</v>
      </c>
      <c r="H65" s="52">
        <f>SUM(H68,H77,H86)</f>
        <v>5157000</v>
      </c>
      <c r="I65" s="39"/>
    </row>
    <row r="66" spans="1:9" ht="16.5" customHeight="1">
      <c r="A66" s="204"/>
      <c r="B66" s="204"/>
      <c r="C66" s="286"/>
      <c r="D66" s="193" t="s">
        <v>240</v>
      </c>
      <c r="E66" s="52">
        <f>SUM(E69,E78,E87)</f>
        <v>7509330</v>
      </c>
      <c r="F66" s="52">
        <f>SUM(F69,F78,F87)</f>
        <v>2079480</v>
      </c>
      <c r="G66" s="39">
        <f t="shared" si="0"/>
        <v>5429850</v>
      </c>
      <c r="H66" s="52">
        <f>SUM(H69,H78,H87)</f>
        <v>5429850</v>
      </c>
      <c r="I66" s="39"/>
    </row>
    <row r="67" spans="1:9" ht="16.5" customHeight="1">
      <c r="A67" s="204"/>
      <c r="B67" s="204"/>
      <c r="C67" s="287"/>
      <c r="D67" s="193" t="s">
        <v>241</v>
      </c>
      <c r="E67" s="52">
        <f>E65-E66</f>
        <v>2047350</v>
      </c>
      <c r="F67" s="52">
        <f>F65-F66</f>
        <v>2320200</v>
      </c>
      <c r="G67" s="52">
        <f>G65-G66</f>
        <v>-272850</v>
      </c>
      <c r="H67" s="52">
        <f>H65-H66</f>
        <v>-272850</v>
      </c>
      <c r="I67" s="39"/>
    </row>
    <row r="68" spans="1:9" ht="16.5" customHeight="1">
      <c r="A68" s="204"/>
      <c r="B68" s="204"/>
      <c r="C68" s="191" t="s">
        <v>524</v>
      </c>
      <c r="D68" s="193" t="s">
        <v>62</v>
      </c>
      <c r="E68" s="52">
        <f>SUM(E71,E74)</f>
        <v>5812000</v>
      </c>
      <c r="F68" s="52">
        <f>SUM(F71,F74)</f>
        <v>2155000</v>
      </c>
      <c r="G68" s="39">
        <f t="shared" si="0"/>
        <v>3657000</v>
      </c>
      <c r="H68" s="52">
        <f>SUM(H71,H74)</f>
        <v>3657000</v>
      </c>
      <c r="I68" s="39"/>
    </row>
    <row r="69" spans="1:9" ht="16.5" customHeight="1">
      <c r="A69" s="204"/>
      <c r="B69" s="204"/>
      <c r="C69" s="195"/>
      <c r="D69" s="193" t="s">
        <v>240</v>
      </c>
      <c r="E69" s="52">
        <f>SUM(E72,E75)</f>
        <v>4028850</v>
      </c>
      <c r="F69" s="52">
        <f>SUM(F72,F75)</f>
        <v>99000</v>
      </c>
      <c r="G69" s="39">
        <f t="shared" si="0"/>
        <v>3929850</v>
      </c>
      <c r="H69" s="52">
        <f>SUM(H72,H75)</f>
        <v>3929850</v>
      </c>
      <c r="I69" s="39"/>
    </row>
    <row r="70" spans="1:9" ht="16.5" customHeight="1">
      <c r="A70" s="204"/>
      <c r="B70" s="204"/>
      <c r="C70" s="196"/>
      <c r="D70" s="193" t="s">
        <v>241</v>
      </c>
      <c r="E70" s="52">
        <f>E68-E69</f>
        <v>1783150</v>
      </c>
      <c r="F70" s="52">
        <f>F68-F69</f>
        <v>2056000</v>
      </c>
      <c r="G70" s="52">
        <f>G68-G69</f>
        <v>-272850</v>
      </c>
      <c r="H70" s="52">
        <f>H68-H69</f>
        <v>-272850</v>
      </c>
      <c r="I70" s="39"/>
    </row>
    <row r="71" spans="1:9" ht="18" hidden="1" customHeight="1">
      <c r="A71" s="204"/>
      <c r="B71" s="204"/>
      <c r="C71" s="204" t="s">
        <v>126</v>
      </c>
      <c r="D71" s="193" t="s">
        <v>62</v>
      </c>
      <c r="E71" s="52">
        <f>SUM(F71:G71)</f>
        <v>5600000</v>
      </c>
      <c r="F71" s="52">
        <v>2100000</v>
      </c>
      <c r="G71" s="39">
        <f>SUM(H71:I71)</f>
        <v>3500000</v>
      </c>
      <c r="H71" s="52">
        <v>3500000</v>
      </c>
      <c r="I71" s="39"/>
    </row>
    <row r="72" spans="1:9" ht="16.5" hidden="1" customHeight="1">
      <c r="A72" s="204"/>
      <c r="B72" s="204"/>
      <c r="C72" s="204" t="s">
        <v>131</v>
      </c>
      <c r="D72" s="193" t="s">
        <v>240</v>
      </c>
      <c r="E72" s="52">
        <f>SUM(F72:G72)</f>
        <v>3536850</v>
      </c>
      <c r="F72" s="52">
        <v>44000</v>
      </c>
      <c r="G72" s="39">
        <f t="shared" ref="G72:G134" si="5">SUM(H72:I72)</f>
        <v>3492850</v>
      </c>
      <c r="H72" s="52">
        <v>3492850</v>
      </c>
      <c r="I72" s="39"/>
    </row>
    <row r="73" spans="1:9" ht="16.5" hidden="1" customHeight="1">
      <c r="A73" s="204"/>
      <c r="B73" s="204"/>
      <c r="C73" s="204"/>
      <c r="D73" s="193" t="s">
        <v>241</v>
      </c>
      <c r="E73" s="52">
        <f>E72-E71</f>
        <v>-2063150</v>
      </c>
      <c r="F73" s="52">
        <f>F72-F71</f>
        <v>-2056000</v>
      </c>
      <c r="G73" s="39">
        <f t="shared" si="5"/>
        <v>-7150</v>
      </c>
      <c r="H73" s="52">
        <f>H72-H71</f>
        <v>-7150</v>
      </c>
      <c r="I73" s="39"/>
    </row>
    <row r="74" spans="1:9" ht="16.5" hidden="1" customHeight="1">
      <c r="A74" s="204"/>
      <c r="B74" s="204"/>
      <c r="C74" s="21" t="s">
        <v>126</v>
      </c>
      <c r="D74" s="193" t="s">
        <v>62</v>
      </c>
      <c r="E74" s="52">
        <f>SUM(F74:G74)</f>
        <v>212000</v>
      </c>
      <c r="F74" s="52">
        <v>55000</v>
      </c>
      <c r="G74" s="39">
        <f>SUM(H74:I74)</f>
        <v>157000</v>
      </c>
      <c r="H74" s="52">
        <v>157000</v>
      </c>
      <c r="I74" s="39"/>
    </row>
    <row r="75" spans="1:9" ht="16.5" hidden="1" customHeight="1">
      <c r="A75" s="204"/>
      <c r="B75" s="204"/>
      <c r="C75" s="204" t="s">
        <v>132</v>
      </c>
      <c r="D75" s="193" t="s">
        <v>240</v>
      </c>
      <c r="E75" s="52">
        <f>SUM(F75:G75)</f>
        <v>492000</v>
      </c>
      <c r="F75" s="52">
        <v>55000</v>
      </c>
      <c r="G75" s="39">
        <f t="shared" si="5"/>
        <v>437000</v>
      </c>
      <c r="H75" s="52">
        <v>437000</v>
      </c>
      <c r="I75" s="39"/>
    </row>
    <row r="76" spans="1:9" ht="16.5" hidden="1" customHeight="1">
      <c r="A76" s="204"/>
      <c r="B76" s="204"/>
      <c r="C76" s="205"/>
      <c r="D76" s="193" t="s">
        <v>241</v>
      </c>
      <c r="E76" s="52">
        <f>E74-E75</f>
        <v>-280000</v>
      </c>
      <c r="F76" s="52">
        <f>F75-F74</f>
        <v>0</v>
      </c>
      <c r="G76" s="39">
        <f t="shared" si="5"/>
        <v>280000</v>
      </c>
      <c r="H76" s="52">
        <f>H75-H74</f>
        <v>280000</v>
      </c>
      <c r="I76" s="39"/>
    </row>
    <row r="77" spans="1:9" ht="16.5" customHeight="1">
      <c r="A77" s="204"/>
      <c r="B77" s="204"/>
      <c r="C77" s="21" t="s">
        <v>523</v>
      </c>
      <c r="D77" s="193" t="s">
        <v>62</v>
      </c>
      <c r="E77" s="52">
        <f>SUM(F77:G77)</f>
        <v>3000000</v>
      </c>
      <c r="F77" s="52">
        <f>SUM(F80,F83)</f>
        <v>1500000</v>
      </c>
      <c r="G77" s="39">
        <f t="shared" si="5"/>
        <v>1500000</v>
      </c>
      <c r="H77" s="52">
        <f>SUM(H80,H83)</f>
        <v>1500000</v>
      </c>
      <c r="I77" s="39"/>
    </row>
    <row r="78" spans="1:9" ht="16.5" customHeight="1">
      <c r="A78" s="204"/>
      <c r="B78" s="204"/>
      <c r="C78" s="204"/>
      <c r="D78" s="193" t="s">
        <v>240</v>
      </c>
      <c r="E78" s="52">
        <f>SUM(F78:G78)</f>
        <v>3000000</v>
      </c>
      <c r="F78" s="52">
        <f>SUM(F81,F84)</f>
        <v>1500000</v>
      </c>
      <c r="G78" s="39">
        <f t="shared" si="5"/>
        <v>1500000</v>
      </c>
      <c r="H78" s="52">
        <f>SUM(H81,H84)</f>
        <v>1500000</v>
      </c>
      <c r="I78" s="39"/>
    </row>
    <row r="79" spans="1:9" ht="16.5" customHeight="1">
      <c r="A79" s="204"/>
      <c r="B79" s="204"/>
      <c r="C79" s="205"/>
      <c r="D79" s="193" t="s">
        <v>241</v>
      </c>
      <c r="E79" s="52">
        <f>E77-E78</f>
        <v>0</v>
      </c>
      <c r="F79" s="52">
        <f>F77-F78</f>
        <v>0</v>
      </c>
      <c r="G79" s="52">
        <f>G77-G78</f>
        <v>0</v>
      </c>
      <c r="H79" s="52">
        <f>H77-H78</f>
        <v>0</v>
      </c>
      <c r="I79" s="39"/>
    </row>
    <row r="80" spans="1:9" ht="16.5" hidden="1" customHeight="1">
      <c r="A80" s="204"/>
      <c r="B80" s="204"/>
      <c r="C80" s="204" t="s">
        <v>127</v>
      </c>
      <c r="D80" s="193" t="s">
        <v>62</v>
      </c>
      <c r="E80" s="52">
        <v>1500000</v>
      </c>
      <c r="F80" s="52">
        <v>1500000</v>
      </c>
      <c r="G80" s="39">
        <f t="shared" si="5"/>
        <v>0</v>
      </c>
      <c r="H80" s="52"/>
      <c r="I80" s="39"/>
    </row>
    <row r="81" spans="1:9" ht="16.5" hidden="1" customHeight="1">
      <c r="A81" s="204"/>
      <c r="B81" s="204"/>
      <c r="C81" s="204" t="s">
        <v>133</v>
      </c>
      <c r="D81" s="193" t="s">
        <v>240</v>
      </c>
      <c r="E81" s="52">
        <v>1500000</v>
      </c>
      <c r="F81" s="52">
        <v>1500000</v>
      </c>
      <c r="G81" s="39">
        <f t="shared" si="5"/>
        <v>0</v>
      </c>
      <c r="H81" s="52"/>
      <c r="I81" s="39"/>
    </row>
    <row r="82" spans="1:9" ht="16.5" hidden="1" customHeight="1">
      <c r="A82" s="204"/>
      <c r="B82" s="204"/>
      <c r="C82" s="204"/>
      <c r="D82" s="193" t="s">
        <v>241</v>
      </c>
      <c r="E82" s="52">
        <f>E81-E80</f>
        <v>0</v>
      </c>
      <c r="F82" s="52">
        <f>F81-F80</f>
        <v>0</v>
      </c>
      <c r="G82" s="39">
        <f t="shared" si="5"/>
        <v>0</v>
      </c>
      <c r="H82" s="52"/>
      <c r="I82" s="39"/>
    </row>
    <row r="83" spans="1:9" ht="16.5" hidden="1" customHeight="1">
      <c r="A83" s="204"/>
      <c r="B83" s="204"/>
      <c r="C83" s="21" t="s">
        <v>127</v>
      </c>
      <c r="D83" s="193" t="s">
        <v>62</v>
      </c>
      <c r="E83" s="52">
        <v>1500000</v>
      </c>
      <c r="F83" s="52"/>
      <c r="G83" s="39">
        <f t="shared" si="5"/>
        <v>1500000</v>
      </c>
      <c r="H83" s="52">
        <v>1500000</v>
      </c>
      <c r="I83" s="39"/>
    </row>
    <row r="84" spans="1:9" ht="16.5" hidden="1" customHeight="1">
      <c r="A84" s="204"/>
      <c r="B84" s="204"/>
      <c r="C84" s="204" t="s">
        <v>522</v>
      </c>
      <c r="D84" s="193" t="s">
        <v>240</v>
      </c>
      <c r="E84" s="52">
        <v>1500000</v>
      </c>
      <c r="F84" s="52"/>
      <c r="G84" s="39">
        <f t="shared" si="5"/>
        <v>1500000</v>
      </c>
      <c r="H84" s="52">
        <v>1500000</v>
      </c>
      <c r="I84" s="39"/>
    </row>
    <row r="85" spans="1:9" ht="16.5" hidden="1" customHeight="1">
      <c r="A85" s="204"/>
      <c r="B85" s="204"/>
      <c r="C85" s="205"/>
      <c r="D85" s="193" t="s">
        <v>241</v>
      </c>
      <c r="E85" s="52">
        <f>E84-E83</f>
        <v>0</v>
      </c>
      <c r="F85" s="52"/>
      <c r="G85" s="39">
        <f t="shared" si="5"/>
        <v>0</v>
      </c>
      <c r="H85" s="52">
        <f>H84-H83</f>
        <v>0</v>
      </c>
      <c r="I85" s="39"/>
    </row>
    <row r="86" spans="1:9" ht="16.5" customHeight="1">
      <c r="A86" s="204"/>
      <c r="B86" s="204"/>
      <c r="C86" s="204" t="s">
        <v>521</v>
      </c>
      <c r="D86" s="193" t="s">
        <v>62</v>
      </c>
      <c r="E86" s="52">
        <f>SUM( F86:G86)</f>
        <v>744680</v>
      </c>
      <c r="F86" s="52">
        <f>SUM(F89,F92)</f>
        <v>744680</v>
      </c>
      <c r="G86" s="39">
        <f t="shared" si="5"/>
        <v>0</v>
      </c>
      <c r="H86" s="52">
        <f>SUM(H89,H92)</f>
        <v>0</v>
      </c>
      <c r="I86" s="39"/>
    </row>
    <row r="87" spans="1:9" ht="16.5" customHeight="1">
      <c r="A87" s="204"/>
      <c r="B87" s="204"/>
      <c r="C87" s="204"/>
      <c r="D87" s="193" t="s">
        <v>240</v>
      </c>
      <c r="E87" s="52">
        <f>SUM( F87:G87)</f>
        <v>480480</v>
      </c>
      <c r="F87" s="52">
        <f>SUM(F90,F93)</f>
        <v>480480</v>
      </c>
      <c r="G87" s="39">
        <f t="shared" si="5"/>
        <v>0</v>
      </c>
      <c r="H87" s="52">
        <f>SUM(H90,H93)</f>
        <v>0</v>
      </c>
      <c r="I87" s="39"/>
    </row>
    <row r="88" spans="1:9" ht="16.5" customHeight="1">
      <c r="A88" s="205"/>
      <c r="B88" s="205"/>
      <c r="C88" s="205"/>
      <c r="D88" s="193" t="s">
        <v>241</v>
      </c>
      <c r="E88" s="52">
        <f>E86-E87</f>
        <v>264200</v>
      </c>
      <c r="F88" s="52">
        <f>F86-F87</f>
        <v>264200</v>
      </c>
      <c r="G88" s="52">
        <f>G86-G87</f>
        <v>0</v>
      </c>
      <c r="H88" s="52"/>
      <c r="I88" s="39"/>
    </row>
    <row r="89" spans="1:9" ht="16.5" hidden="1" customHeight="1">
      <c r="A89" s="204"/>
      <c r="B89" s="204"/>
      <c r="C89" s="204" t="s">
        <v>128</v>
      </c>
      <c r="D89" s="196" t="s">
        <v>62</v>
      </c>
      <c r="E89" s="39">
        <v>144680</v>
      </c>
      <c r="F89" s="39">
        <v>144680</v>
      </c>
      <c r="G89" s="39">
        <f t="shared" si="5"/>
        <v>0</v>
      </c>
      <c r="H89" s="52"/>
      <c r="I89" s="39"/>
    </row>
    <row r="90" spans="1:9" ht="16.5" hidden="1" customHeight="1">
      <c r="A90" s="204"/>
      <c r="B90" s="204"/>
      <c r="C90" s="204" t="s">
        <v>520</v>
      </c>
      <c r="D90" s="193" t="s">
        <v>240</v>
      </c>
      <c r="E90" s="52">
        <v>44680</v>
      </c>
      <c r="F90" s="52">
        <v>44680</v>
      </c>
      <c r="G90" s="39">
        <f t="shared" si="5"/>
        <v>0</v>
      </c>
      <c r="H90" s="52"/>
      <c r="I90" s="39"/>
    </row>
    <row r="91" spans="1:9" ht="16.5" hidden="1" customHeight="1">
      <c r="A91" s="204"/>
      <c r="B91" s="204"/>
      <c r="C91" s="204"/>
      <c r="D91" s="193" t="s">
        <v>241</v>
      </c>
      <c r="E91" s="52">
        <f>E90-E89</f>
        <v>-100000</v>
      </c>
      <c r="F91" s="52">
        <f>F90-F89</f>
        <v>-100000</v>
      </c>
      <c r="G91" s="39">
        <f t="shared" si="5"/>
        <v>0</v>
      </c>
      <c r="H91" s="52"/>
      <c r="I91" s="39"/>
    </row>
    <row r="92" spans="1:9" ht="16.5" hidden="1" customHeight="1">
      <c r="A92" s="204"/>
      <c r="B92" s="204"/>
      <c r="C92" s="21" t="s">
        <v>128</v>
      </c>
      <c r="D92" s="193" t="s">
        <v>62</v>
      </c>
      <c r="E92" s="52">
        <v>600000</v>
      </c>
      <c r="F92" s="52">
        <v>600000</v>
      </c>
      <c r="G92" s="39">
        <f t="shared" si="5"/>
        <v>0</v>
      </c>
      <c r="H92" s="52"/>
      <c r="I92" s="39"/>
    </row>
    <row r="93" spans="1:9" ht="16.5" hidden="1" customHeight="1">
      <c r="A93" s="204"/>
      <c r="B93" s="204"/>
      <c r="C93" s="204" t="s">
        <v>519</v>
      </c>
      <c r="D93" s="193" t="s">
        <v>240</v>
      </c>
      <c r="E93" s="52">
        <v>435800</v>
      </c>
      <c r="F93" s="52">
        <v>435800</v>
      </c>
      <c r="G93" s="39">
        <f t="shared" si="5"/>
        <v>0</v>
      </c>
      <c r="H93" s="52"/>
      <c r="I93" s="39"/>
    </row>
    <row r="94" spans="1:9" ht="16.5" hidden="1" customHeight="1">
      <c r="A94" s="204"/>
      <c r="B94" s="205"/>
      <c r="C94" s="205"/>
      <c r="D94" s="193" t="s">
        <v>241</v>
      </c>
      <c r="E94" s="52">
        <f>E93-E92</f>
        <v>-164200</v>
      </c>
      <c r="F94" s="52">
        <f>F93-F92</f>
        <v>-164200</v>
      </c>
      <c r="G94" s="39">
        <f t="shared" si="5"/>
        <v>0</v>
      </c>
      <c r="H94" s="52"/>
      <c r="I94" s="39"/>
    </row>
    <row r="95" spans="1:9" ht="16.5" customHeight="1">
      <c r="A95" s="204"/>
      <c r="B95" s="204" t="s">
        <v>129</v>
      </c>
      <c r="C95" s="290" t="s">
        <v>518</v>
      </c>
      <c r="D95" s="196" t="s">
        <v>62</v>
      </c>
      <c r="E95" s="39">
        <f>SUM(E98,E101,E122,E143,E173,E188,E191,E203)</f>
        <v>90300090</v>
      </c>
      <c r="F95" s="39">
        <f t="shared" ref="F95:H96" si="6">SUM(F98,F101,F122,F143,F173,F188,F191,F203)</f>
        <v>87309780</v>
      </c>
      <c r="G95" s="39">
        <f t="shared" si="5"/>
        <v>3390310</v>
      </c>
      <c r="H95" s="39">
        <f t="shared" si="6"/>
        <v>3390310</v>
      </c>
      <c r="I95" s="39"/>
    </row>
    <row r="96" spans="1:9" ht="16.5" customHeight="1">
      <c r="A96" s="204"/>
      <c r="B96" s="204"/>
      <c r="C96" s="286"/>
      <c r="D96" s="193" t="s">
        <v>240</v>
      </c>
      <c r="E96" s="39">
        <f>SUM(E99,E102,E123,E144,E174,E189,E192,E204)</f>
        <v>89018580</v>
      </c>
      <c r="F96" s="39">
        <f t="shared" si="6"/>
        <v>86015090</v>
      </c>
      <c r="G96" s="39">
        <f t="shared" si="5"/>
        <v>2603490</v>
      </c>
      <c r="H96" s="39">
        <f t="shared" si="6"/>
        <v>2603490</v>
      </c>
      <c r="I96" s="39"/>
    </row>
    <row r="97" spans="1:9" ht="16.5" customHeight="1">
      <c r="A97" s="204"/>
      <c r="B97" s="204"/>
      <c r="C97" s="287"/>
      <c r="D97" s="193" t="s">
        <v>241</v>
      </c>
      <c r="E97" s="52">
        <f>E95-E96</f>
        <v>1281510</v>
      </c>
      <c r="F97" s="52">
        <f>F95-F96</f>
        <v>1294690</v>
      </c>
      <c r="G97" s="52">
        <f>G95-G96</f>
        <v>786820</v>
      </c>
      <c r="H97" s="39">
        <f>H95-H96</f>
        <v>786820</v>
      </c>
      <c r="I97" s="39"/>
    </row>
    <row r="98" spans="1:9" ht="16.5" customHeight="1">
      <c r="A98" s="204"/>
      <c r="B98" s="204"/>
      <c r="C98" s="204" t="s">
        <v>130</v>
      </c>
      <c r="D98" s="193" t="s">
        <v>62</v>
      </c>
      <c r="E98" s="39">
        <f>SUM(F98:G98)</f>
        <v>3032800</v>
      </c>
      <c r="F98" s="39">
        <v>3000000</v>
      </c>
      <c r="G98" s="39">
        <f t="shared" si="5"/>
        <v>32800</v>
      </c>
      <c r="H98" s="39">
        <v>32800</v>
      </c>
      <c r="I98" s="39"/>
    </row>
    <row r="99" spans="1:9" ht="16.5" customHeight="1">
      <c r="A99" s="204"/>
      <c r="B99" s="204"/>
      <c r="C99" s="204"/>
      <c r="D99" s="193" t="s">
        <v>240</v>
      </c>
      <c r="E99" s="39">
        <f>SUM(F99:G99)</f>
        <v>3014200</v>
      </c>
      <c r="F99" s="39">
        <v>2981400</v>
      </c>
      <c r="G99" s="39">
        <f t="shared" si="5"/>
        <v>32800</v>
      </c>
      <c r="H99" s="39">
        <v>32800</v>
      </c>
      <c r="I99" s="39"/>
    </row>
    <row r="100" spans="1:9" ht="16.5" customHeight="1">
      <c r="A100" s="204"/>
      <c r="B100" s="204"/>
      <c r="C100" s="205"/>
      <c r="D100" s="193" t="s">
        <v>241</v>
      </c>
      <c r="E100" s="52">
        <f>E98-E99</f>
        <v>18600</v>
      </c>
      <c r="F100" s="52">
        <f>F98-F99</f>
        <v>18600</v>
      </c>
      <c r="G100" s="52">
        <f>G98-G99</f>
        <v>0</v>
      </c>
      <c r="H100" s="39">
        <f>H99-H98</f>
        <v>0</v>
      </c>
      <c r="I100" s="39"/>
    </row>
    <row r="101" spans="1:9" ht="16.5" customHeight="1">
      <c r="A101" s="204"/>
      <c r="B101" s="204"/>
      <c r="C101" s="204" t="s">
        <v>134</v>
      </c>
      <c r="D101" s="193" t="s">
        <v>62</v>
      </c>
      <c r="E101" s="39">
        <f>SUM(E104,E107,E110,E113,E116,E119)</f>
        <v>11234000</v>
      </c>
      <c r="F101" s="39">
        <f>SUM(F104,F107,F110,F113,F116,F119)</f>
        <v>11234000</v>
      </c>
      <c r="G101" s="39">
        <f t="shared" si="5"/>
        <v>0</v>
      </c>
      <c r="H101" s="39">
        <f>SUM(H104,H107,H110,H113,H116,H119)</f>
        <v>0</v>
      </c>
      <c r="I101" s="39"/>
    </row>
    <row r="102" spans="1:9" ht="16.5" customHeight="1">
      <c r="A102" s="204"/>
      <c r="B102" s="204"/>
      <c r="C102" s="204"/>
      <c r="D102" s="193" t="s">
        <v>240</v>
      </c>
      <c r="E102" s="39">
        <f>SUM(E105,E108,E111,E114,E117,E120)</f>
        <v>11252800</v>
      </c>
      <c r="F102" s="39">
        <f>SUM(F105,F108,F111,F114,F117,F120)</f>
        <v>11237300</v>
      </c>
      <c r="G102" s="39">
        <f t="shared" si="5"/>
        <v>15500</v>
      </c>
      <c r="H102" s="39">
        <f>SUM(H105,H108,H111,H114,H117,H120)</f>
        <v>15500</v>
      </c>
      <c r="I102" s="39"/>
    </row>
    <row r="103" spans="1:9" ht="16.5" customHeight="1">
      <c r="A103" s="205"/>
      <c r="B103" s="205"/>
      <c r="C103" s="205"/>
      <c r="D103" s="193" t="s">
        <v>241</v>
      </c>
      <c r="E103" s="52">
        <f>E101-E102</f>
        <v>-18800</v>
      </c>
      <c r="F103" s="52">
        <f>F101-F102</f>
        <v>-3300</v>
      </c>
      <c r="G103" s="52">
        <f>G101-G102</f>
        <v>-15500</v>
      </c>
      <c r="H103" s="39">
        <f>H101-H102</f>
        <v>-15500</v>
      </c>
      <c r="I103" s="39"/>
    </row>
    <row r="104" spans="1:9" ht="16.5" hidden="1" customHeight="1">
      <c r="A104" s="19"/>
      <c r="B104" s="19"/>
      <c r="C104" s="19" t="s">
        <v>134</v>
      </c>
      <c r="D104" s="196" t="s">
        <v>62</v>
      </c>
      <c r="E104" s="39">
        <f>SUM(F104:G104)</f>
        <v>3000000</v>
      </c>
      <c r="F104" s="39">
        <v>3000000</v>
      </c>
      <c r="G104" s="39">
        <f t="shared" si="5"/>
        <v>0</v>
      </c>
      <c r="H104" s="39"/>
      <c r="I104" s="39"/>
    </row>
    <row r="105" spans="1:9" ht="16.5" hidden="1" customHeight="1">
      <c r="A105" s="19"/>
      <c r="B105" s="19"/>
      <c r="C105" s="19" t="s">
        <v>517</v>
      </c>
      <c r="D105" s="75" t="s">
        <v>240</v>
      </c>
      <c r="E105" s="39">
        <f>SUM(F105:G105)</f>
        <v>2768600</v>
      </c>
      <c r="F105" s="39">
        <v>2768600</v>
      </c>
      <c r="G105" s="39">
        <f t="shared" si="5"/>
        <v>0</v>
      </c>
      <c r="H105" s="39"/>
      <c r="I105" s="39"/>
    </row>
    <row r="106" spans="1:9" ht="16.5" hidden="1" customHeight="1">
      <c r="A106" s="19"/>
      <c r="B106" s="19"/>
      <c r="C106" s="19"/>
      <c r="D106" s="75" t="s">
        <v>241</v>
      </c>
      <c r="E106" s="39">
        <f>E105-E104</f>
        <v>-231400</v>
      </c>
      <c r="F106" s="39">
        <f>F105-F104</f>
        <v>-231400</v>
      </c>
      <c r="G106" s="39">
        <f t="shared" si="5"/>
        <v>0</v>
      </c>
      <c r="H106" s="39"/>
      <c r="I106" s="39"/>
    </row>
    <row r="107" spans="1:9" ht="16.5" hidden="1" customHeight="1">
      <c r="A107" s="19"/>
      <c r="B107" s="19"/>
      <c r="C107" s="21" t="s">
        <v>134</v>
      </c>
      <c r="D107" s="75" t="s">
        <v>62</v>
      </c>
      <c r="E107" s="39">
        <f>SUM(F107:G107)</f>
        <v>574000</v>
      </c>
      <c r="F107" s="39">
        <v>574000</v>
      </c>
      <c r="G107" s="39">
        <f t="shared" si="5"/>
        <v>0</v>
      </c>
      <c r="H107" s="39"/>
      <c r="I107" s="39"/>
    </row>
    <row r="108" spans="1:9" ht="16.5" hidden="1" customHeight="1">
      <c r="A108" s="19"/>
      <c r="B108" s="19"/>
      <c r="C108" s="19" t="s">
        <v>136</v>
      </c>
      <c r="D108" s="75" t="s">
        <v>240</v>
      </c>
      <c r="E108" s="39">
        <f>SUM(F108:G108)</f>
        <v>574000</v>
      </c>
      <c r="F108" s="39">
        <v>574000</v>
      </c>
      <c r="G108" s="39">
        <f t="shared" si="5"/>
        <v>0</v>
      </c>
      <c r="H108" s="39"/>
      <c r="I108" s="39"/>
    </row>
    <row r="109" spans="1:9" ht="16.5" hidden="1" customHeight="1">
      <c r="A109" s="19"/>
      <c r="B109" s="19"/>
      <c r="C109" s="20"/>
      <c r="D109" s="75" t="s">
        <v>241</v>
      </c>
      <c r="E109" s="39">
        <f>E108-E107</f>
        <v>0</v>
      </c>
      <c r="F109" s="39">
        <f>F108-F107</f>
        <v>0</v>
      </c>
      <c r="G109" s="39">
        <f t="shared" si="5"/>
        <v>0</v>
      </c>
      <c r="H109" s="39"/>
      <c r="I109" s="39"/>
    </row>
    <row r="110" spans="1:9" ht="16.5" hidden="1" customHeight="1">
      <c r="A110" s="19"/>
      <c r="B110" s="19"/>
      <c r="C110" s="19" t="s">
        <v>134</v>
      </c>
      <c r="D110" s="75" t="s">
        <v>62</v>
      </c>
      <c r="E110" s="39">
        <f>SUM(F110:G110)</f>
        <v>1000000</v>
      </c>
      <c r="F110" s="39">
        <v>1000000</v>
      </c>
      <c r="G110" s="39">
        <f t="shared" si="5"/>
        <v>0</v>
      </c>
      <c r="H110" s="39"/>
      <c r="I110" s="39"/>
    </row>
    <row r="111" spans="1:9" ht="16.5" hidden="1" customHeight="1">
      <c r="A111" s="19"/>
      <c r="B111" s="19"/>
      <c r="C111" s="19" t="s">
        <v>137</v>
      </c>
      <c r="D111" s="75" t="s">
        <v>240</v>
      </c>
      <c r="E111" s="39">
        <f>SUM(F111:G111)</f>
        <v>1000000</v>
      </c>
      <c r="F111" s="39">
        <v>1000000</v>
      </c>
      <c r="G111" s="39">
        <f t="shared" si="5"/>
        <v>0</v>
      </c>
      <c r="H111" s="39"/>
      <c r="I111" s="39"/>
    </row>
    <row r="112" spans="1:9" ht="16.5" hidden="1" customHeight="1">
      <c r="A112" s="19"/>
      <c r="B112" s="19"/>
      <c r="C112" s="19"/>
      <c r="D112" s="75" t="s">
        <v>241</v>
      </c>
      <c r="E112" s="39">
        <f>E111-E110</f>
        <v>0</v>
      </c>
      <c r="F112" s="39">
        <f>F111-F110</f>
        <v>0</v>
      </c>
      <c r="G112" s="39">
        <f t="shared" si="5"/>
        <v>0</v>
      </c>
      <c r="H112" s="39"/>
      <c r="I112" s="39"/>
    </row>
    <row r="113" spans="1:9" ht="16.5" hidden="1" customHeight="1">
      <c r="A113" s="19"/>
      <c r="B113" s="19"/>
      <c r="C113" s="21" t="s">
        <v>134</v>
      </c>
      <c r="D113" s="75" t="s">
        <v>62</v>
      </c>
      <c r="E113" s="39">
        <f>SUM(F113:G113)</f>
        <v>1450000</v>
      </c>
      <c r="F113" s="39">
        <v>1450000</v>
      </c>
      <c r="G113" s="39">
        <f t="shared" si="5"/>
        <v>0</v>
      </c>
      <c r="H113" s="39"/>
      <c r="I113" s="39"/>
    </row>
    <row r="114" spans="1:9" ht="16.5" hidden="1" customHeight="1">
      <c r="A114" s="19"/>
      <c r="B114" s="19"/>
      <c r="C114" s="19" t="s">
        <v>138</v>
      </c>
      <c r="D114" s="75" t="s">
        <v>240</v>
      </c>
      <c r="E114" s="39">
        <f>SUM(F114:G114)</f>
        <v>1909000</v>
      </c>
      <c r="F114" s="39">
        <v>1909000</v>
      </c>
      <c r="G114" s="39">
        <f t="shared" si="5"/>
        <v>0</v>
      </c>
      <c r="H114" s="39"/>
      <c r="I114" s="39"/>
    </row>
    <row r="115" spans="1:9" ht="16.5" hidden="1" customHeight="1">
      <c r="A115" s="19"/>
      <c r="B115" s="19"/>
      <c r="C115" s="20"/>
      <c r="D115" s="75" t="s">
        <v>241</v>
      </c>
      <c r="E115" s="39">
        <f>E114-E113</f>
        <v>459000</v>
      </c>
      <c r="F115" s="39">
        <f>F114-F113</f>
        <v>459000</v>
      </c>
      <c r="G115" s="39">
        <f t="shared" si="5"/>
        <v>0</v>
      </c>
      <c r="H115" s="39"/>
      <c r="I115" s="39"/>
    </row>
    <row r="116" spans="1:9" ht="16.5" hidden="1" customHeight="1">
      <c r="A116" s="19"/>
      <c r="B116" s="19"/>
      <c r="C116" s="19" t="s">
        <v>134</v>
      </c>
      <c r="D116" s="75" t="s">
        <v>62</v>
      </c>
      <c r="E116" s="39">
        <f>SUM(F116:G116)</f>
        <v>600000</v>
      </c>
      <c r="F116" s="39">
        <v>600000</v>
      </c>
      <c r="G116" s="39">
        <f t="shared" si="5"/>
        <v>0</v>
      </c>
      <c r="H116" s="39"/>
      <c r="I116" s="39"/>
    </row>
    <row r="117" spans="1:9" ht="16.5" hidden="1" customHeight="1">
      <c r="A117" s="19"/>
      <c r="B117" s="19"/>
      <c r="C117" s="19" t="s">
        <v>139</v>
      </c>
      <c r="D117" s="75" t="s">
        <v>240</v>
      </c>
      <c r="E117" s="39">
        <f>SUM(F117:G117)</f>
        <v>509200</v>
      </c>
      <c r="F117" s="39">
        <v>493700</v>
      </c>
      <c r="G117" s="39">
        <f t="shared" si="5"/>
        <v>15500</v>
      </c>
      <c r="H117" s="39">
        <v>15500</v>
      </c>
      <c r="I117" s="39"/>
    </row>
    <row r="118" spans="1:9" ht="16.5" hidden="1" customHeight="1">
      <c r="A118" s="19"/>
      <c r="B118" s="19"/>
      <c r="C118" s="19"/>
      <c r="D118" s="75" t="s">
        <v>241</v>
      </c>
      <c r="E118" s="39">
        <f>E117-E116</f>
        <v>-90800</v>
      </c>
      <c r="F118" s="39">
        <f>F117-F116</f>
        <v>-106300</v>
      </c>
      <c r="G118" s="39">
        <f t="shared" si="5"/>
        <v>15500</v>
      </c>
      <c r="H118" s="39">
        <f>H117-H116</f>
        <v>15500</v>
      </c>
      <c r="I118" s="39"/>
    </row>
    <row r="119" spans="1:9" ht="16.5" hidden="1" customHeight="1">
      <c r="A119" s="19"/>
      <c r="B119" s="19"/>
      <c r="C119" s="21" t="s">
        <v>134</v>
      </c>
      <c r="D119" s="75" t="s">
        <v>62</v>
      </c>
      <c r="E119" s="39">
        <f>SUM(F119:G119)</f>
        <v>4610000</v>
      </c>
      <c r="F119" s="39">
        <v>4610000</v>
      </c>
      <c r="G119" s="39">
        <f t="shared" si="5"/>
        <v>0</v>
      </c>
      <c r="H119" s="39"/>
      <c r="I119" s="39"/>
    </row>
    <row r="120" spans="1:9" ht="16.5" hidden="1" customHeight="1">
      <c r="A120" s="19"/>
      <c r="B120" s="19"/>
      <c r="C120" s="19" t="s">
        <v>516</v>
      </c>
      <c r="D120" s="75" t="s">
        <v>240</v>
      </c>
      <c r="E120" s="39">
        <f>SUM(F120:G120)</f>
        <v>4492000</v>
      </c>
      <c r="F120" s="39">
        <v>4492000</v>
      </c>
      <c r="G120" s="39">
        <f t="shared" si="5"/>
        <v>0</v>
      </c>
      <c r="H120" s="39"/>
      <c r="I120" s="39"/>
    </row>
    <row r="121" spans="1:9" ht="16.5" hidden="1" customHeight="1">
      <c r="A121" s="19"/>
      <c r="B121" s="19"/>
      <c r="C121" s="204"/>
      <c r="D121" s="194" t="s">
        <v>241</v>
      </c>
      <c r="E121" s="209">
        <f>E120-E119</f>
        <v>-118000</v>
      </c>
      <c r="F121" s="210">
        <f>F120-F119</f>
        <v>-118000</v>
      </c>
      <c r="G121" s="210">
        <f t="shared" si="5"/>
        <v>0</v>
      </c>
      <c r="H121" s="39"/>
      <c r="I121" s="39"/>
    </row>
    <row r="122" spans="1:9" ht="16.5" customHeight="1">
      <c r="A122" s="21"/>
      <c r="B122" s="21"/>
      <c r="C122" s="21" t="s">
        <v>445</v>
      </c>
      <c r="D122" s="193" t="s">
        <v>62</v>
      </c>
      <c r="E122" s="52">
        <f>SUM(E125,E128,E131,E134,E137,E140)</f>
        <v>29452460</v>
      </c>
      <c r="F122" s="52">
        <f>SUM(F125,F128,F131,F134,F137,F140)</f>
        <v>29141950</v>
      </c>
      <c r="G122" s="52">
        <f t="shared" si="5"/>
        <v>310510</v>
      </c>
      <c r="H122" s="52">
        <f>SUM(H125,H128,H131,H134,H137,H140)</f>
        <v>310510</v>
      </c>
      <c r="I122" s="39"/>
    </row>
    <row r="123" spans="1:9" ht="16.5" customHeight="1">
      <c r="A123" s="204"/>
      <c r="B123" s="204"/>
      <c r="C123" s="204"/>
      <c r="D123" s="193" t="s">
        <v>240</v>
      </c>
      <c r="E123" s="52">
        <f>SUM(E126,E129,E132,E135,E138,E141)</f>
        <v>27943610</v>
      </c>
      <c r="F123" s="52">
        <f>SUM(F126,F129,F132,F135,F138,F141)</f>
        <v>27635420</v>
      </c>
      <c r="G123" s="39">
        <f t="shared" si="5"/>
        <v>308190</v>
      </c>
      <c r="H123" s="52">
        <f>SUM(H126,H129,H132,H135,H138,H141)</f>
        <v>308190</v>
      </c>
      <c r="I123" s="39"/>
    </row>
    <row r="124" spans="1:9" ht="15.75" customHeight="1">
      <c r="A124" s="204"/>
      <c r="B124" s="204"/>
      <c r="C124" s="205"/>
      <c r="D124" s="193" t="s">
        <v>241</v>
      </c>
      <c r="E124" s="52">
        <f>E122-E123</f>
        <v>1508850</v>
      </c>
      <c r="F124" s="52">
        <f>F122-F123</f>
        <v>1506530</v>
      </c>
      <c r="G124" s="52">
        <f>G122-G123</f>
        <v>2320</v>
      </c>
      <c r="H124" s="52">
        <f>H122-H123</f>
        <v>2320</v>
      </c>
      <c r="I124" s="39"/>
    </row>
    <row r="125" spans="1:9" ht="16.5" hidden="1" customHeight="1">
      <c r="A125" s="204"/>
      <c r="B125" s="204"/>
      <c r="C125" s="204" t="s">
        <v>445</v>
      </c>
      <c r="D125" s="193" t="s">
        <v>62</v>
      </c>
      <c r="E125" s="52">
        <f>SUM(F125:G125)</f>
        <v>1397000</v>
      </c>
      <c r="F125" s="39">
        <v>1397000</v>
      </c>
      <c r="G125" s="39">
        <f t="shared" si="5"/>
        <v>0</v>
      </c>
      <c r="H125" s="39"/>
      <c r="I125" s="39"/>
    </row>
    <row r="126" spans="1:9" ht="16.5" hidden="1" customHeight="1">
      <c r="A126" s="204"/>
      <c r="B126" s="204"/>
      <c r="C126" s="204" t="s">
        <v>140</v>
      </c>
      <c r="D126" s="193" t="s">
        <v>240</v>
      </c>
      <c r="E126" s="52">
        <f>SUM(F126:G126)</f>
        <v>1521640</v>
      </c>
      <c r="F126" s="39">
        <v>1521640</v>
      </c>
      <c r="G126" s="39">
        <f t="shared" si="5"/>
        <v>0</v>
      </c>
      <c r="H126" s="39"/>
      <c r="I126" s="39"/>
    </row>
    <row r="127" spans="1:9" ht="16.5" hidden="1" customHeight="1">
      <c r="A127" s="204"/>
      <c r="B127" s="204"/>
      <c r="C127" s="204"/>
      <c r="D127" s="193" t="s">
        <v>241</v>
      </c>
      <c r="E127" s="52">
        <f>E126-E125</f>
        <v>124640</v>
      </c>
      <c r="F127" s="39">
        <f>F126-F125</f>
        <v>124640</v>
      </c>
      <c r="G127" s="39">
        <f t="shared" si="5"/>
        <v>0</v>
      </c>
      <c r="H127" s="39"/>
      <c r="I127" s="39"/>
    </row>
    <row r="128" spans="1:9" ht="16.5" hidden="1" customHeight="1">
      <c r="A128" s="204"/>
      <c r="B128" s="204"/>
      <c r="C128" s="21" t="s">
        <v>135</v>
      </c>
      <c r="D128" s="193" t="s">
        <v>62</v>
      </c>
      <c r="E128" s="52">
        <f>SUM(F128:G128)</f>
        <v>1126650</v>
      </c>
      <c r="F128" s="39">
        <v>1126650</v>
      </c>
      <c r="G128" s="39">
        <f t="shared" si="5"/>
        <v>0</v>
      </c>
      <c r="H128" s="39"/>
      <c r="I128" s="39"/>
    </row>
    <row r="129" spans="1:9" ht="16.5" hidden="1" customHeight="1">
      <c r="A129" s="204"/>
      <c r="B129" s="204"/>
      <c r="C129" s="204" t="s">
        <v>515</v>
      </c>
      <c r="D129" s="193" t="s">
        <v>240</v>
      </c>
      <c r="E129" s="52">
        <f>SUM(F129:G129)</f>
        <v>1126650</v>
      </c>
      <c r="F129" s="39">
        <v>1126650</v>
      </c>
      <c r="G129" s="39">
        <f t="shared" si="5"/>
        <v>0</v>
      </c>
      <c r="H129" s="39"/>
      <c r="I129" s="39"/>
    </row>
    <row r="130" spans="1:9" ht="16.5" hidden="1" customHeight="1">
      <c r="A130" s="204"/>
      <c r="B130" s="204"/>
      <c r="C130" s="205"/>
      <c r="D130" s="193" t="s">
        <v>241</v>
      </c>
      <c r="E130" s="52">
        <f>E129-E128</f>
        <v>0</v>
      </c>
      <c r="F130" s="39">
        <f>F129-F128</f>
        <v>0</v>
      </c>
      <c r="G130" s="39">
        <f t="shared" si="5"/>
        <v>0</v>
      </c>
      <c r="H130" s="39"/>
      <c r="I130" s="39"/>
    </row>
    <row r="131" spans="1:9" ht="16.5" hidden="1" customHeight="1">
      <c r="A131" s="204"/>
      <c r="B131" s="204"/>
      <c r="C131" s="204" t="s">
        <v>135</v>
      </c>
      <c r="D131" s="193" t="s">
        <v>62</v>
      </c>
      <c r="E131" s="52">
        <f>SUM(F131:G131)</f>
        <v>21133030</v>
      </c>
      <c r="F131" s="39">
        <v>21133030</v>
      </c>
      <c r="G131" s="39">
        <f t="shared" si="5"/>
        <v>0</v>
      </c>
      <c r="H131" s="39"/>
      <c r="I131" s="39"/>
    </row>
    <row r="132" spans="1:9" ht="16.5" hidden="1" customHeight="1">
      <c r="A132" s="204"/>
      <c r="B132" s="204"/>
      <c r="C132" s="204" t="s">
        <v>141</v>
      </c>
      <c r="D132" s="193" t="s">
        <v>240</v>
      </c>
      <c r="E132" s="52">
        <f>SUM(F132:G132)</f>
        <v>19204450</v>
      </c>
      <c r="F132" s="39">
        <v>19204450</v>
      </c>
      <c r="G132" s="39">
        <f t="shared" si="5"/>
        <v>0</v>
      </c>
      <c r="H132" s="39"/>
      <c r="I132" s="39"/>
    </row>
    <row r="133" spans="1:9" ht="16.5" hidden="1" customHeight="1">
      <c r="A133" s="205"/>
      <c r="B133" s="205"/>
      <c r="C133" s="205"/>
      <c r="D133" s="193" t="s">
        <v>241</v>
      </c>
      <c r="E133" s="52">
        <f>E132-E131</f>
        <v>-1928580</v>
      </c>
      <c r="F133" s="39">
        <f>F132-F131</f>
        <v>-1928580</v>
      </c>
      <c r="G133" s="39">
        <f t="shared" si="5"/>
        <v>0</v>
      </c>
      <c r="H133" s="39"/>
      <c r="I133" s="39"/>
    </row>
    <row r="134" spans="1:9" ht="16.5" hidden="1" customHeight="1">
      <c r="A134" s="204"/>
      <c r="B134" s="204"/>
      <c r="C134" s="204" t="s">
        <v>135</v>
      </c>
      <c r="D134" s="193" t="s">
        <v>62</v>
      </c>
      <c r="E134" s="52">
        <f>SUM(F134:G134)</f>
        <v>750000</v>
      </c>
      <c r="F134" s="39">
        <v>439490</v>
      </c>
      <c r="G134" s="39">
        <f t="shared" si="5"/>
        <v>310510</v>
      </c>
      <c r="H134" s="39">
        <v>310510</v>
      </c>
      <c r="I134" s="39"/>
    </row>
    <row r="135" spans="1:9" ht="16.5" hidden="1" customHeight="1">
      <c r="A135" s="204"/>
      <c r="B135" s="204"/>
      <c r="C135" s="27" t="s">
        <v>143</v>
      </c>
      <c r="D135" s="193" t="s">
        <v>240</v>
      </c>
      <c r="E135" s="52">
        <f>SUM(F135:G135)</f>
        <v>981760</v>
      </c>
      <c r="F135" s="39">
        <v>673570</v>
      </c>
      <c r="G135" s="39">
        <f t="shared" ref="G135:G198" si="7">SUM(H135:I135)</f>
        <v>308190</v>
      </c>
      <c r="H135" s="39">
        <v>308190</v>
      </c>
      <c r="I135" s="39"/>
    </row>
    <row r="136" spans="1:9" ht="16.5" hidden="1" customHeight="1">
      <c r="A136" s="204"/>
      <c r="B136" s="204"/>
      <c r="C136" s="204"/>
      <c r="D136" s="193" t="s">
        <v>241</v>
      </c>
      <c r="E136" s="52">
        <f>E135-E134</f>
        <v>231760</v>
      </c>
      <c r="F136" s="39">
        <f>F135-F134</f>
        <v>234080</v>
      </c>
      <c r="G136" s="39">
        <f t="shared" si="7"/>
        <v>-2320</v>
      </c>
      <c r="H136" s="39">
        <f>H135-H134</f>
        <v>-2320</v>
      </c>
      <c r="I136" s="39"/>
    </row>
    <row r="137" spans="1:9" ht="16.5" hidden="1" customHeight="1">
      <c r="A137" s="204"/>
      <c r="B137" s="204"/>
      <c r="C137" s="21" t="s">
        <v>135</v>
      </c>
      <c r="D137" s="193" t="s">
        <v>62</v>
      </c>
      <c r="E137" s="52">
        <f>SUM(F137:G137)</f>
        <v>3196890</v>
      </c>
      <c r="F137" s="39">
        <v>3196890</v>
      </c>
      <c r="G137" s="39">
        <f t="shared" si="7"/>
        <v>0</v>
      </c>
      <c r="H137" s="39"/>
      <c r="I137" s="39"/>
    </row>
    <row r="138" spans="1:9" ht="16.5" hidden="1" customHeight="1">
      <c r="A138" s="204"/>
      <c r="B138" s="204"/>
      <c r="C138" s="27" t="s">
        <v>144</v>
      </c>
      <c r="D138" s="193" t="s">
        <v>240</v>
      </c>
      <c r="E138" s="52">
        <f>SUM(F138:G138)</f>
        <v>3142080</v>
      </c>
      <c r="F138" s="39">
        <v>3142080</v>
      </c>
      <c r="G138" s="39">
        <f t="shared" si="7"/>
        <v>0</v>
      </c>
      <c r="H138" s="39"/>
      <c r="I138" s="39"/>
    </row>
    <row r="139" spans="1:9" ht="16.5" hidden="1" customHeight="1">
      <c r="A139" s="204"/>
      <c r="B139" s="204"/>
      <c r="C139" s="205"/>
      <c r="D139" s="193" t="s">
        <v>241</v>
      </c>
      <c r="E139" s="52">
        <f>E138-E137</f>
        <v>-54810</v>
      </c>
      <c r="F139" s="39">
        <f>F138-F137</f>
        <v>-54810</v>
      </c>
      <c r="G139" s="39">
        <f t="shared" si="7"/>
        <v>0</v>
      </c>
      <c r="H139" s="39"/>
      <c r="I139" s="39"/>
    </row>
    <row r="140" spans="1:9" ht="16.5" hidden="1" customHeight="1">
      <c r="A140" s="204"/>
      <c r="B140" s="204"/>
      <c r="C140" s="204" t="s">
        <v>135</v>
      </c>
      <c r="D140" s="193" t="s">
        <v>62</v>
      </c>
      <c r="E140" s="52">
        <f>SUM(F140:G140)</f>
        <v>1848890</v>
      </c>
      <c r="F140" s="39">
        <v>1848890</v>
      </c>
      <c r="G140" s="39">
        <f t="shared" si="7"/>
        <v>0</v>
      </c>
      <c r="H140" s="39"/>
      <c r="I140" s="39"/>
    </row>
    <row r="141" spans="1:9" ht="16.5" hidden="1" customHeight="1">
      <c r="A141" s="204"/>
      <c r="B141" s="204"/>
      <c r="C141" s="204" t="s">
        <v>145</v>
      </c>
      <c r="D141" s="193" t="s">
        <v>240</v>
      </c>
      <c r="E141" s="52">
        <f>SUM(F141:G141)</f>
        <v>1967030</v>
      </c>
      <c r="F141" s="39">
        <v>1967030</v>
      </c>
      <c r="G141" s="39">
        <f t="shared" si="7"/>
        <v>0</v>
      </c>
      <c r="H141" s="39"/>
      <c r="I141" s="39"/>
    </row>
    <row r="142" spans="1:9" ht="16.5" hidden="1" customHeight="1">
      <c r="A142" s="204"/>
      <c r="B142" s="204"/>
      <c r="C142" s="204"/>
      <c r="D142" s="193" t="s">
        <v>241</v>
      </c>
      <c r="E142" s="39">
        <f>E141-E140</f>
        <v>118140</v>
      </c>
      <c r="F142" s="39">
        <f>F141-F140</f>
        <v>118140</v>
      </c>
      <c r="G142" s="39">
        <f t="shared" si="7"/>
        <v>0</v>
      </c>
      <c r="H142" s="39"/>
      <c r="I142" s="39"/>
    </row>
    <row r="143" spans="1:9" ht="16.5" customHeight="1">
      <c r="A143" s="204"/>
      <c r="B143" s="204"/>
      <c r="C143" s="21" t="s">
        <v>514</v>
      </c>
      <c r="D143" s="193" t="s">
        <v>62</v>
      </c>
      <c r="E143" s="39">
        <f>SUM(E146,E149,E152,E155,E158,E161,E164,E167,E170)</f>
        <v>16948830</v>
      </c>
      <c r="F143" s="39">
        <f>SUM(F146,F149,F152,F155,F158,F161,F164,F167,F170)</f>
        <v>16548830</v>
      </c>
      <c r="G143" s="39">
        <f t="shared" si="7"/>
        <v>800000</v>
      </c>
      <c r="H143" s="39">
        <f t="shared" ref="H143" si="8">SUM(H146,H149,H152,H155,H158,H158,H161,H164,H167,H170)</f>
        <v>800000</v>
      </c>
      <c r="I143" s="39"/>
    </row>
    <row r="144" spans="1:9" ht="16.5" customHeight="1">
      <c r="A144" s="204"/>
      <c r="B144" s="204"/>
      <c r="C144" s="204"/>
      <c r="D144" s="193" t="s">
        <v>240</v>
      </c>
      <c r="E144" s="39">
        <f>SUM(E147,E150,E153,E156,E159,E162,E165,E168,E171)</f>
        <v>16859470</v>
      </c>
      <c r="F144" s="39">
        <f>SUM(F147,F150,F153,F156,F159,F162,F165,F168,F171)</f>
        <v>16459470</v>
      </c>
      <c r="G144" s="39">
        <f t="shared" si="7"/>
        <v>0</v>
      </c>
      <c r="H144" s="39"/>
      <c r="I144" s="39"/>
    </row>
    <row r="145" spans="1:9" ht="16.5" customHeight="1">
      <c r="A145" s="204"/>
      <c r="B145" s="204"/>
      <c r="C145" s="205"/>
      <c r="D145" s="193" t="s">
        <v>241</v>
      </c>
      <c r="E145" s="52">
        <f>E143-E144</f>
        <v>89360</v>
      </c>
      <c r="F145" s="52">
        <f>F143-F144</f>
        <v>89360</v>
      </c>
      <c r="G145" s="39">
        <f t="shared" si="7"/>
        <v>0</v>
      </c>
      <c r="H145" s="39"/>
      <c r="I145" s="39"/>
    </row>
    <row r="146" spans="1:9" ht="16.5" hidden="1" customHeight="1">
      <c r="A146" s="204"/>
      <c r="B146" s="204"/>
      <c r="C146" s="21" t="s">
        <v>142</v>
      </c>
      <c r="D146" s="193" t="s">
        <v>62</v>
      </c>
      <c r="E146" s="39">
        <f>SUM(F146:G146)</f>
        <v>7158360</v>
      </c>
      <c r="F146" s="39">
        <v>7158360</v>
      </c>
      <c r="G146" s="39">
        <f t="shared" si="7"/>
        <v>0</v>
      </c>
      <c r="H146" s="39"/>
      <c r="I146" s="39"/>
    </row>
    <row r="147" spans="1:9" ht="16.5" hidden="1" customHeight="1">
      <c r="A147" s="204"/>
      <c r="B147" s="204"/>
      <c r="C147" s="204" t="s">
        <v>146</v>
      </c>
      <c r="D147" s="193" t="s">
        <v>240</v>
      </c>
      <c r="E147" s="39">
        <f>SUM(F147:G147)</f>
        <v>7479000</v>
      </c>
      <c r="F147" s="39">
        <v>7479000</v>
      </c>
      <c r="G147" s="39">
        <f t="shared" si="7"/>
        <v>0</v>
      </c>
      <c r="H147" s="39"/>
      <c r="I147" s="39"/>
    </row>
    <row r="148" spans="1:9" ht="16.5" hidden="1" customHeight="1">
      <c r="A148" s="204"/>
      <c r="B148" s="204"/>
      <c r="C148" s="205"/>
      <c r="D148" s="193" t="s">
        <v>241</v>
      </c>
      <c r="E148" s="39">
        <f>E147-E146</f>
        <v>320640</v>
      </c>
      <c r="F148" s="39">
        <f>F147-F146</f>
        <v>320640</v>
      </c>
      <c r="G148" s="39">
        <f t="shared" si="7"/>
        <v>0</v>
      </c>
      <c r="H148" s="39"/>
      <c r="I148" s="39"/>
    </row>
    <row r="149" spans="1:9" ht="16.5" hidden="1" customHeight="1">
      <c r="A149" s="204"/>
      <c r="B149" s="204"/>
      <c r="C149" s="204" t="s">
        <v>142</v>
      </c>
      <c r="D149" s="193" t="s">
        <v>62</v>
      </c>
      <c r="E149" s="52">
        <f>SUM(F149:G149)</f>
        <v>627000</v>
      </c>
      <c r="F149" s="39">
        <v>627000</v>
      </c>
      <c r="G149" s="39">
        <f t="shared" si="7"/>
        <v>0</v>
      </c>
      <c r="H149" s="39"/>
      <c r="I149" s="39"/>
    </row>
    <row r="150" spans="1:9" ht="16.5" hidden="1" customHeight="1">
      <c r="A150" s="204"/>
      <c r="B150" s="204"/>
      <c r="C150" s="204" t="s">
        <v>147</v>
      </c>
      <c r="D150" s="193" t="s">
        <v>240</v>
      </c>
      <c r="E150" s="52">
        <f>SUM(F150:G150)</f>
        <v>627000</v>
      </c>
      <c r="F150" s="39">
        <v>627000</v>
      </c>
      <c r="G150" s="39">
        <f t="shared" si="7"/>
        <v>0</v>
      </c>
      <c r="H150" s="39"/>
      <c r="I150" s="39"/>
    </row>
    <row r="151" spans="1:9" ht="16.5" hidden="1" customHeight="1">
      <c r="A151" s="204"/>
      <c r="B151" s="204"/>
      <c r="C151" s="204"/>
      <c r="D151" s="193" t="s">
        <v>241</v>
      </c>
      <c r="E151" s="52">
        <f>E150-E149</f>
        <v>0</v>
      </c>
      <c r="F151" s="39">
        <f>F150-F149</f>
        <v>0</v>
      </c>
      <c r="G151" s="39">
        <f t="shared" si="7"/>
        <v>0</v>
      </c>
      <c r="H151" s="39"/>
      <c r="I151" s="39"/>
    </row>
    <row r="152" spans="1:9" ht="16.5" hidden="1" customHeight="1">
      <c r="A152" s="204"/>
      <c r="B152" s="204"/>
      <c r="C152" s="21" t="s">
        <v>142</v>
      </c>
      <c r="D152" s="193" t="s">
        <v>62</v>
      </c>
      <c r="E152" s="52">
        <f>SUM(F152:G152)</f>
        <v>531270</v>
      </c>
      <c r="F152" s="39">
        <v>531270</v>
      </c>
      <c r="G152" s="39">
        <f t="shared" si="7"/>
        <v>0</v>
      </c>
      <c r="H152" s="39"/>
      <c r="I152" s="39"/>
    </row>
    <row r="153" spans="1:9" ht="16.5" hidden="1" customHeight="1">
      <c r="A153" s="204"/>
      <c r="B153" s="204"/>
      <c r="C153" s="204" t="s">
        <v>148</v>
      </c>
      <c r="D153" s="193" t="s">
        <v>240</v>
      </c>
      <c r="E153" s="52">
        <f>SUM(F153:G153)</f>
        <v>531270</v>
      </c>
      <c r="F153" s="39">
        <v>531270</v>
      </c>
      <c r="G153" s="39">
        <f t="shared" si="7"/>
        <v>0</v>
      </c>
      <c r="H153" s="39"/>
      <c r="I153" s="39"/>
    </row>
    <row r="154" spans="1:9" ht="16.5" hidden="1" customHeight="1">
      <c r="A154" s="204"/>
      <c r="B154" s="204"/>
      <c r="C154" s="205"/>
      <c r="D154" s="193" t="s">
        <v>241</v>
      </c>
      <c r="E154" s="52">
        <f>E153-E152</f>
        <v>0</v>
      </c>
      <c r="F154" s="39">
        <f>F153-F152</f>
        <v>0</v>
      </c>
      <c r="G154" s="39">
        <f t="shared" si="7"/>
        <v>0</v>
      </c>
      <c r="H154" s="39"/>
      <c r="I154" s="39"/>
    </row>
    <row r="155" spans="1:9" ht="16.5" hidden="1" customHeight="1">
      <c r="A155" s="204"/>
      <c r="B155" s="204"/>
      <c r="C155" s="204" t="s">
        <v>142</v>
      </c>
      <c r="D155" s="193" t="s">
        <v>62</v>
      </c>
      <c r="E155" s="52">
        <f>SUM(F155:G155)</f>
        <v>3678000</v>
      </c>
      <c r="F155" s="39">
        <v>3678000</v>
      </c>
      <c r="G155" s="39">
        <f t="shared" si="7"/>
        <v>0</v>
      </c>
      <c r="H155" s="39"/>
      <c r="I155" s="39"/>
    </row>
    <row r="156" spans="1:9" ht="16.5" hidden="1" customHeight="1">
      <c r="A156" s="204"/>
      <c r="B156" s="204"/>
      <c r="C156" s="204" t="s">
        <v>149</v>
      </c>
      <c r="D156" s="193" t="s">
        <v>240</v>
      </c>
      <c r="E156" s="52">
        <f>SUM(F156:G156)</f>
        <v>3678000</v>
      </c>
      <c r="F156" s="39">
        <v>3678000</v>
      </c>
      <c r="G156" s="39">
        <f t="shared" si="7"/>
        <v>0</v>
      </c>
      <c r="H156" s="39"/>
      <c r="I156" s="39"/>
    </row>
    <row r="157" spans="1:9" ht="16.5" hidden="1" customHeight="1">
      <c r="A157" s="204"/>
      <c r="B157" s="204"/>
      <c r="C157" s="204"/>
      <c r="D157" s="193" t="s">
        <v>241</v>
      </c>
      <c r="E157" s="52">
        <f>E156-E155</f>
        <v>0</v>
      </c>
      <c r="F157" s="39">
        <f>F156-F155</f>
        <v>0</v>
      </c>
      <c r="G157" s="39">
        <f t="shared" si="7"/>
        <v>0</v>
      </c>
      <c r="H157" s="39"/>
      <c r="I157" s="39"/>
    </row>
    <row r="158" spans="1:9" ht="16.5" hidden="1" customHeight="1">
      <c r="A158" s="204"/>
      <c r="B158" s="204"/>
      <c r="C158" s="21" t="s">
        <v>142</v>
      </c>
      <c r="D158" s="193" t="s">
        <v>62</v>
      </c>
      <c r="E158" s="52">
        <f>SUM(F158:G158)</f>
        <v>3220000</v>
      </c>
      <c r="F158" s="39">
        <v>2820000</v>
      </c>
      <c r="G158" s="39">
        <f t="shared" si="7"/>
        <v>400000</v>
      </c>
      <c r="H158" s="39">
        <v>400000</v>
      </c>
      <c r="I158" s="39"/>
    </row>
    <row r="159" spans="1:9" ht="16.5" hidden="1" customHeight="1">
      <c r="A159" s="204"/>
      <c r="B159" s="204"/>
      <c r="C159" s="204" t="s">
        <v>513</v>
      </c>
      <c r="D159" s="193" t="s">
        <v>240</v>
      </c>
      <c r="E159" s="52">
        <f>SUM(F159:G159)</f>
        <v>3220000</v>
      </c>
      <c r="F159" s="39">
        <v>2820000</v>
      </c>
      <c r="G159" s="39">
        <f t="shared" si="7"/>
        <v>400000</v>
      </c>
      <c r="H159" s="39">
        <v>400000</v>
      </c>
      <c r="I159" s="39"/>
    </row>
    <row r="160" spans="1:9" ht="16.5" hidden="1" customHeight="1">
      <c r="A160" s="204"/>
      <c r="B160" s="204"/>
      <c r="C160" s="205"/>
      <c r="D160" s="193" t="s">
        <v>241</v>
      </c>
      <c r="E160" s="52">
        <f>E159-E158</f>
        <v>0</v>
      </c>
      <c r="F160" s="39">
        <f>F159-F158</f>
        <v>0</v>
      </c>
      <c r="G160" s="39">
        <f t="shared" si="7"/>
        <v>0</v>
      </c>
      <c r="H160" s="39"/>
      <c r="I160" s="39"/>
    </row>
    <row r="161" spans="1:9" ht="16.5" hidden="1" customHeight="1">
      <c r="A161" s="204"/>
      <c r="B161" s="204"/>
      <c r="C161" s="204" t="s">
        <v>142</v>
      </c>
      <c r="D161" s="193" t="s">
        <v>62</v>
      </c>
      <c r="E161" s="52">
        <f>SUM(F161:G161)</f>
        <v>400000</v>
      </c>
      <c r="F161" s="39">
        <v>400000</v>
      </c>
      <c r="G161" s="39">
        <f t="shared" si="7"/>
        <v>0</v>
      </c>
      <c r="H161" s="39"/>
      <c r="I161" s="39"/>
    </row>
    <row r="162" spans="1:9" ht="16.5" hidden="1" customHeight="1">
      <c r="A162" s="204"/>
      <c r="B162" s="204"/>
      <c r="C162" s="204" t="s">
        <v>151</v>
      </c>
      <c r="D162" s="193" t="s">
        <v>240</v>
      </c>
      <c r="E162" s="52">
        <f>SUM(F162:G162)</f>
        <v>0</v>
      </c>
      <c r="F162" s="39"/>
      <c r="G162" s="39">
        <f t="shared" si="7"/>
        <v>0</v>
      </c>
      <c r="H162" s="39"/>
      <c r="I162" s="39"/>
    </row>
    <row r="163" spans="1:9" ht="16.5" hidden="1" customHeight="1">
      <c r="A163" s="205"/>
      <c r="B163" s="205"/>
      <c r="C163" s="205"/>
      <c r="D163" s="193" t="s">
        <v>241</v>
      </c>
      <c r="E163" s="52">
        <f>SUM(F163:I163)</f>
        <v>0</v>
      </c>
      <c r="F163" s="39"/>
      <c r="G163" s="39">
        <f t="shared" si="7"/>
        <v>0</v>
      </c>
      <c r="H163" s="39"/>
      <c r="I163" s="39"/>
    </row>
    <row r="164" spans="1:9" ht="16.5" hidden="1" customHeight="1">
      <c r="A164" s="204"/>
      <c r="B164" s="204"/>
      <c r="C164" s="204" t="s">
        <v>142</v>
      </c>
      <c r="D164" s="193" t="s">
        <v>62</v>
      </c>
      <c r="E164" s="52">
        <f>SUM(F164:G164)</f>
        <v>454200</v>
      </c>
      <c r="F164" s="39">
        <v>454200</v>
      </c>
      <c r="G164" s="39">
        <f t="shared" si="7"/>
        <v>0</v>
      </c>
      <c r="H164" s="39"/>
      <c r="I164" s="39"/>
    </row>
    <row r="165" spans="1:9" ht="16.5" hidden="1" customHeight="1">
      <c r="A165" s="204"/>
      <c r="B165" s="204"/>
      <c r="C165" s="27" t="s">
        <v>152</v>
      </c>
      <c r="D165" s="193" t="s">
        <v>240</v>
      </c>
      <c r="E165" s="52">
        <f>SUM(F165:G165)</f>
        <v>454200</v>
      </c>
      <c r="F165" s="39">
        <v>454200</v>
      </c>
      <c r="G165" s="39">
        <f t="shared" si="7"/>
        <v>0</v>
      </c>
      <c r="H165" s="39"/>
      <c r="I165" s="39"/>
    </row>
    <row r="166" spans="1:9" ht="16.5" hidden="1" customHeight="1">
      <c r="A166" s="204"/>
      <c r="B166" s="204"/>
      <c r="C166" s="204"/>
      <c r="D166" s="193" t="s">
        <v>241</v>
      </c>
      <c r="E166" s="39">
        <f>E165-E164</f>
        <v>0</v>
      </c>
      <c r="F166" s="39">
        <f>F165-F164</f>
        <v>0</v>
      </c>
      <c r="G166" s="39">
        <f t="shared" si="7"/>
        <v>0</v>
      </c>
      <c r="H166" s="39"/>
      <c r="I166" s="39"/>
    </row>
    <row r="167" spans="1:9" ht="16.5" hidden="1" customHeight="1">
      <c r="A167" s="204"/>
      <c r="B167" s="204"/>
      <c r="C167" s="21" t="s">
        <v>142</v>
      </c>
      <c r="D167" s="193" t="s">
        <v>62</v>
      </c>
      <c r="E167" s="39">
        <f>SUM(F167:G167)</f>
        <v>230000</v>
      </c>
      <c r="F167" s="39">
        <v>230000</v>
      </c>
      <c r="G167" s="39">
        <f t="shared" si="7"/>
        <v>0</v>
      </c>
      <c r="H167" s="39"/>
      <c r="I167" s="39"/>
    </row>
    <row r="168" spans="1:9" ht="16.5" hidden="1" customHeight="1">
      <c r="A168" s="204"/>
      <c r="B168" s="204"/>
      <c r="C168" s="27" t="s">
        <v>512</v>
      </c>
      <c r="D168" s="193" t="s">
        <v>240</v>
      </c>
      <c r="E168" s="39">
        <f>SUM(F168:G168)</f>
        <v>220000</v>
      </c>
      <c r="F168" s="39">
        <v>220000</v>
      </c>
      <c r="G168" s="39">
        <f t="shared" si="7"/>
        <v>0</v>
      </c>
      <c r="H168" s="39"/>
      <c r="I168" s="39"/>
    </row>
    <row r="169" spans="1:9" ht="16.5" hidden="1" customHeight="1">
      <c r="A169" s="204"/>
      <c r="B169" s="204"/>
      <c r="C169" s="205"/>
      <c r="D169" s="193" t="s">
        <v>241</v>
      </c>
      <c r="E169" s="39">
        <f>E168-E167</f>
        <v>-10000</v>
      </c>
      <c r="F169" s="39">
        <f>F168-F167</f>
        <v>-10000</v>
      </c>
      <c r="G169" s="39">
        <f t="shared" si="7"/>
        <v>0</v>
      </c>
      <c r="H169" s="39"/>
      <c r="I169" s="39"/>
    </row>
    <row r="170" spans="1:9" ht="16.5" hidden="1" customHeight="1">
      <c r="A170" s="204"/>
      <c r="B170" s="204"/>
      <c r="C170" s="204" t="s">
        <v>142</v>
      </c>
      <c r="D170" s="193" t="s">
        <v>62</v>
      </c>
      <c r="E170" s="39">
        <f>SUM(F170:G170)</f>
        <v>650000</v>
      </c>
      <c r="F170" s="39">
        <v>650000</v>
      </c>
      <c r="G170" s="39">
        <f t="shared" si="7"/>
        <v>0</v>
      </c>
      <c r="H170" s="39"/>
      <c r="I170" s="39"/>
    </row>
    <row r="171" spans="1:9" ht="16.5" hidden="1" customHeight="1">
      <c r="A171" s="204"/>
      <c r="B171" s="204"/>
      <c r="C171" s="204" t="s">
        <v>153</v>
      </c>
      <c r="D171" s="193" t="s">
        <v>240</v>
      </c>
      <c r="E171" s="39">
        <f>SUM(F171:G171)</f>
        <v>650000</v>
      </c>
      <c r="F171" s="39">
        <v>650000</v>
      </c>
      <c r="G171" s="39">
        <f t="shared" si="7"/>
        <v>0</v>
      </c>
      <c r="H171" s="39"/>
      <c r="I171" s="39"/>
    </row>
    <row r="172" spans="1:9" ht="16.5" hidden="1" customHeight="1">
      <c r="A172" s="204"/>
      <c r="B172" s="204"/>
      <c r="C172" s="204"/>
      <c r="D172" s="193" t="s">
        <v>241</v>
      </c>
      <c r="E172" s="39">
        <f>E171-E170</f>
        <v>0</v>
      </c>
      <c r="F172" s="39">
        <f>F171-F170</f>
        <v>0</v>
      </c>
      <c r="G172" s="39">
        <f t="shared" si="7"/>
        <v>0</v>
      </c>
      <c r="H172" s="39"/>
      <c r="I172" s="39"/>
    </row>
    <row r="173" spans="1:9" ht="16.5" customHeight="1">
      <c r="A173" s="204"/>
      <c r="B173" s="204"/>
      <c r="C173" s="204" t="s">
        <v>511</v>
      </c>
      <c r="D173" s="193" t="s">
        <v>62</v>
      </c>
      <c r="E173" s="39">
        <f>SUM(E176,E179,E182,E185)</f>
        <v>22685000</v>
      </c>
      <c r="F173" s="39">
        <f>SUM(F176,F179,F182,F185)</f>
        <v>22685000</v>
      </c>
      <c r="G173" s="39">
        <f t="shared" si="7"/>
        <v>0</v>
      </c>
      <c r="H173" s="39"/>
      <c r="I173" s="39"/>
    </row>
    <row r="174" spans="1:9" ht="16.5" customHeight="1">
      <c r="A174" s="204"/>
      <c r="B174" s="204"/>
      <c r="C174" s="204"/>
      <c r="D174" s="193" t="s">
        <v>240</v>
      </c>
      <c r="E174" s="39">
        <f>SUM(E177,E180,E183,E186)</f>
        <v>22922000</v>
      </c>
      <c r="F174" s="39">
        <f>SUM(F177,F180,F183,F186)</f>
        <v>22922000</v>
      </c>
      <c r="G174" s="39">
        <f t="shared" si="7"/>
        <v>0</v>
      </c>
      <c r="H174" s="39"/>
      <c r="I174" s="39"/>
    </row>
    <row r="175" spans="1:9" ht="16.5" customHeight="1">
      <c r="A175" s="204"/>
      <c r="B175" s="204"/>
      <c r="C175" s="204"/>
      <c r="D175" s="193" t="s">
        <v>241</v>
      </c>
      <c r="E175" s="52">
        <f>E173-E174</f>
        <v>-237000</v>
      </c>
      <c r="F175" s="52">
        <f>F173-F174</f>
        <v>-237000</v>
      </c>
      <c r="G175" s="39">
        <f t="shared" si="7"/>
        <v>0</v>
      </c>
      <c r="H175" s="39"/>
      <c r="I175" s="39"/>
    </row>
    <row r="176" spans="1:9" ht="16.5" hidden="1" customHeight="1">
      <c r="A176" s="204"/>
      <c r="B176" s="204"/>
      <c r="C176" s="21" t="s">
        <v>150</v>
      </c>
      <c r="D176" s="193" t="s">
        <v>62</v>
      </c>
      <c r="E176" s="39">
        <f>SUM(F176:G176)</f>
        <v>15300000</v>
      </c>
      <c r="F176" s="39">
        <v>15300000</v>
      </c>
      <c r="G176" s="39">
        <f t="shared" si="7"/>
        <v>0</v>
      </c>
      <c r="H176" s="39"/>
      <c r="I176" s="39"/>
    </row>
    <row r="177" spans="1:9" ht="16.5" hidden="1" customHeight="1">
      <c r="A177" s="204"/>
      <c r="B177" s="204"/>
      <c r="C177" s="204" t="s">
        <v>510</v>
      </c>
      <c r="D177" s="193" t="s">
        <v>240</v>
      </c>
      <c r="E177" s="39">
        <f>SUM(F177:G177)</f>
        <v>15300000</v>
      </c>
      <c r="F177" s="39">
        <v>15300000</v>
      </c>
      <c r="G177" s="39">
        <f t="shared" si="7"/>
        <v>0</v>
      </c>
      <c r="H177" s="39"/>
      <c r="I177" s="39"/>
    </row>
    <row r="178" spans="1:9" ht="16.5" hidden="1" customHeight="1">
      <c r="A178" s="204"/>
      <c r="B178" s="204"/>
      <c r="C178" s="205"/>
      <c r="D178" s="193" t="s">
        <v>241</v>
      </c>
      <c r="E178" s="39">
        <f>E177-E176</f>
        <v>0</v>
      </c>
      <c r="F178" s="39">
        <f>F177-F176</f>
        <v>0</v>
      </c>
      <c r="G178" s="39">
        <f t="shared" si="7"/>
        <v>0</v>
      </c>
      <c r="H178" s="39"/>
      <c r="I178" s="39"/>
    </row>
    <row r="179" spans="1:9" ht="16.5" hidden="1" customHeight="1">
      <c r="A179" s="204"/>
      <c r="B179" s="204"/>
      <c r="C179" s="204" t="s">
        <v>150</v>
      </c>
      <c r="D179" s="193" t="s">
        <v>62</v>
      </c>
      <c r="E179" s="39">
        <f>SUM(F179:G179)</f>
        <v>6120000</v>
      </c>
      <c r="F179" s="39">
        <v>6120000</v>
      </c>
      <c r="G179" s="39">
        <f t="shared" si="7"/>
        <v>0</v>
      </c>
      <c r="H179" s="39"/>
      <c r="I179" s="39"/>
    </row>
    <row r="180" spans="1:9" ht="16.5" hidden="1" customHeight="1">
      <c r="A180" s="204"/>
      <c r="B180" s="204"/>
      <c r="C180" s="204" t="s">
        <v>154</v>
      </c>
      <c r="D180" s="193" t="s">
        <v>240</v>
      </c>
      <c r="E180" s="39">
        <f>SUM(F180:G180)</f>
        <v>6357000</v>
      </c>
      <c r="F180" s="39">
        <v>6357000</v>
      </c>
      <c r="G180" s="39">
        <f t="shared" si="7"/>
        <v>0</v>
      </c>
      <c r="H180" s="39"/>
      <c r="I180" s="39"/>
    </row>
    <row r="181" spans="1:9" ht="16.5" hidden="1" customHeight="1">
      <c r="A181" s="204"/>
      <c r="B181" s="204"/>
      <c r="C181" s="204"/>
      <c r="D181" s="193" t="s">
        <v>241</v>
      </c>
      <c r="E181" s="39">
        <f>E180-E179</f>
        <v>237000</v>
      </c>
      <c r="F181" s="39">
        <f>F180-F179</f>
        <v>237000</v>
      </c>
      <c r="G181" s="39">
        <f t="shared" si="7"/>
        <v>0</v>
      </c>
      <c r="H181" s="39"/>
      <c r="I181" s="39"/>
    </row>
    <row r="182" spans="1:9" ht="16.5" hidden="1" customHeight="1">
      <c r="A182" s="204"/>
      <c r="B182" s="204"/>
      <c r="C182" s="21" t="s">
        <v>150</v>
      </c>
      <c r="D182" s="193" t="s">
        <v>62</v>
      </c>
      <c r="E182" s="39">
        <f>SUM(F182:G182)</f>
        <v>265000</v>
      </c>
      <c r="F182" s="39">
        <v>265000</v>
      </c>
      <c r="G182" s="39">
        <f t="shared" si="7"/>
        <v>0</v>
      </c>
      <c r="H182" s="39"/>
      <c r="I182" s="39"/>
    </row>
    <row r="183" spans="1:9" ht="16.5" hidden="1" customHeight="1">
      <c r="A183" s="204"/>
      <c r="B183" s="204"/>
      <c r="C183" s="204" t="s">
        <v>509</v>
      </c>
      <c r="D183" s="193" t="s">
        <v>240</v>
      </c>
      <c r="E183" s="39">
        <f>SUM(F183:G183)</f>
        <v>265000</v>
      </c>
      <c r="F183" s="39">
        <v>265000</v>
      </c>
      <c r="G183" s="39">
        <f t="shared" si="7"/>
        <v>0</v>
      </c>
      <c r="H183" s="39"/>
      <c r="I183" s="39"/>
    </row>
    <row r="184" spans="1:9" ht="16.5" hidden="1" customHeight="1">
      <c r="A184" s="204"/>
      <c r="B184" s="204"/>
      <c r="C184" s="205"/>
      <c r="D184" s="193" t="s">
        <v>241</v>
      </c>
      <c r="E184" s="39">
        <f>E183-E182</f>
        <v>0</v>
      </c>
      <c r="F184" s="39">
        <f>F183-F182</f>
        <v>0</v>
      </c>
      <c r="G184" s="39">
        <f t="shared" si="7"/>
        <v>0</v>
      </c>
      <c r="H184" s="39"/>
      <c r="I184" s="39"/>
    </row>
    <row r="185" spans="1:9" ht="16.5" hidden="1" customHeight="1">
      <c r="A185" s="204"/>
      <c r="B185" s="204"/>
      <c r="C185" s="204" t="s">
        <v>150</v>
      </c>
      <c r="D185" s="193" t="s">
        <v>62</v>
      </c>
      <c r="E185" s="39">
        <f>SUM(F185:G185)</f>
        <v>1000000</v>
      </c>
      <c r="F185" s="39">
        <v>1000000</v>
      </c>
      <c r="G185" s="39">
        <f t="shared" si="7"/>
        <v>0</v>
      </c>
      <c r="H185" s="39"/>
      <c r="I185" s="39"/>
    </row>
    <row r="186" spans="1:9" ht="16.5" hidden="1" customHeight="1">
      <c r="A186" s="204"/>
      <c r="B186" s="204"/>
      <c r="C186" s="204" t="s">
        <v>158</v>
      </c>
      <c r="D186" s="193" t="s">
        <v>240</v>
      </c>
      <c r="E186" s="39">
        <f>SUM(F186:G186)</f>
        <v>1000000</v>
      </c>
      <c r="F186" s="39">
        <v>1000000</v>
      </c>
      <c r="G186" s="39">
        <f t="shared" si="7"/>
        <v>0</v>
      </c>
      <c r="H186" s="39"/>
      <c r="I186" s="39"/>
    </row>
    <row r="187" spans="1:9" ht="16.5" hidden="1" customHeight="1">
      <c r="A187" s="204"/>
      <c r="B187" s="204"/>
      <c r="C187" s="204"/>
      <c r="D187" s="193" t="s">
        <v>241</v>
      </c>
      <c r="E187" s="39">
        <f>E186-E185</f>
        <v>0</v>
      </c>
      <c r="F187" s="39">
        <f>F186-F185</f>
        <v>0</v>
      </c>
      <c r="G187" s="39">
        <f t="shared" si="7"/>
        <v>0</v>
      </c>
      <c r="H187" s="39"/>
      <c r="I187" s="39"/>
    </row>
    <row r="188" spans="1:9" ht="16.5" customHeight="1">
      <c r="A188" s="195"/>
      <c r="B188" s="204"/>
      <c r="C188" s="21" t="s">
        <v>155</v>
      </c>
      <c r="D188" s="193" t="s">
        <v>62</v>
      </c>
      <c r="E188" s="39">
        <f>SUM(F188:G188)</f>
        <v>500000</v>
      </c>
      <c r="F188" s="39">
        <v>500000</v>
      </c>
      <c r="G188" s="39">
        <f t="shared" si="7"/>
        <v>0</v>
      </c>
      <c r="H188" s="39"/>
      <c r="I188" s="39"/>
    </row>
    <row r="189" spans="1:9" ht="16.5" customHeight="1">
      <c r="A189" s="195"/>
      <c r="B189" s="195"/>
      <c r="C189" s="204" t="s">
        <v>508</v>
      </c>
      <c r="D189" s="193" t="s">
        <v>240</v>
      </c>
      <c r="E189" s="39">
        <f>SUM(F189:G189)</f>
        <v>500000</v>
      </c>
      <c r="F189" s="39">
        <v>500000</v>
      </c>
      <c r="G189" s="39">
        <f t="shared" si="7"/>
        <v>0</v>
      </c>
      <c r="H189" s="39"/>
      <c r="I189" s="39"/>
    </row>
    <row r="190" spans="1:9" ht="16.5" customHeight="1">
      <c r="A190" s="195"/>
      <c r="B190" s="195"/>
      <c r="C190" s="205"/>
      <c r="D190" s="193" t="s">
        <v>241</v>
      </c>
      <c r="E190" s="52">
        <f>E188-E189</f>
        <v>0</v>
      </c>
      <c r="F190" s="52">
        <f>F188-F189</f>
        <v>0</v>
      </c>
      <c r="G190" s="39">
        <f t="shared" si="7"/>
        <v>0</v>
      </c>
      <c r="H190" s="39"/>
      <c r="I190" s="39"/>
    </row>
    <row r="191" spans="1:9" ht="16.5" customHeight="1">
      <c r="A191" s="195"/>
      <c r="B191" s="195"/>
      <c r="C191" s="21" t="s">
        <v>507</v>
      </c>
      <c r="D191" s="193" t="s">
        <v>62</v>
      </c>
      <c r="E191" s="39">
        <f>SUM(E194,E197,E200)</f>
        <v>4200000</v>
      </c>
      <c r="F191" s="39">
        <f>SUM(F194,F197,F200)</f>
        <v>4200000</v>
      </c>
      <c r="G191" s="39">
        <f t="shared" si="7"/>
        <v>0</v>
      </c>
      <c r="H191" s="39"/>
      <c r="I191" s="39"/>
    </row>
    <row r="192" spans="1:9" ht="16.5" customHeight="1">
      <c r="A192" s="195"/>
      <c r="B192" s="195"/>
      <c r="C192" s="204"/>
      <c r="D192" s="193" t="s">
        <v>240</v>
      </c>
      <c r="E192" s="39">
        <f>SUM(E195,E198,E201)</f>
        <v>4279500</v>
      </c>
      <c r="F192" s="39">
        <f>SUM(F195,F198,F201)</f>
        <v>4279500</v>
      </c>
      <c r="G192" s="39">
        <f t="shared" si="7"/>
        <v>0</v>
      </c>
      <c r="H192" s="39"/>
      <c r="I192" s="39"/>
    </row>
    <row r="193" spans="1:9" ht="16.5" customHeight="1">
      <c r="A193" s="195"/>
      <c r="B193" s="195"/>
      <c r="C193" s="205"/>
      <c r="D193" s="193" t="s">
        <v>241</v>
      </c>
      <c r="E193" s="52">
        <f>E191-E192</f>
        <v>-79500</v>
      </c>
      <c r="F193" s="52">
        <f>F191-F192</f>
        <v>-79500</v>
      </c>
      <c r="G193" s="39">
        <f t="shared" si="7"/>
        <v>0</v>
      </c>
      <c r="H193" s="39"/>
      <c r="I193" s="39"/>
    </row>
    <row r="194" spans="1:9" ht="16.5" hidden="1" customHeight="1">
      <c r="A194" s="204"/>
      <c r="B194" s="204"/>
      <c r="C194" s="204" t="s">
        <v>156</v>
      </c>
      <c r="D194" s="193" t="s">
        <v>62</v>
      </c>
      <c r="E194" s="39">
        <f>SUM(F194:G194)</f>
        <v>300000</v>
      </c>
      <c r="F194" s="39">
        <v>300000</v>
      </c>
      <c r="G194" s="39">
        <f t="shared" si="7"/>
        <v>0</v>
      </c>
      <c r="H194" s="39"/>
      <c r="I194" s="39"/>
    </row>
    <row r="195" spans="1:9" ht="16.5" hidden="1" customHeight="1">
      <c r="A195" s="204"/>
      <c r="B195" s="204"/>
      <c r="C195" s="204" t="s">
        <v>159</v>
      </c>
      <c r="D195" s="193" t="s">
        <v>240</v>
      </c>
      <c r="E195" s="39">
        <f>SUM(F195:G195)</f>
        <v>244500</v>
      </c>
      <c r="F195" s="39">
        <v>244500</v>
      </c>
      <c r="G195" s="39">
        <f t="shared" si="7"/>
        <v>0</v>
      </c>
      <c r="H195" s="39"/>
      <c r="I195" s="39"/>
    </row>
    <row r="196" spans="1:9" ht="16.5" hidden="1" customHeight="1" thickBot="1">
      <c r="A196" s="205"/>
      <c r="B196" s="205"/>
      <c r="C196" s="205"/>
      <c r="D196" s="193" t="s">
        <v>241</v>
      </c>
      <c r="E196" s="39">
        <f>E195-E194</f>
        <v>-55500</v>
      </c>
      <c r="F196" s="39">
        <f>F195-F194</f>
        <v>-55500</v>
      </c>
      <c r="G196" s="39">
        <f t="shared" si="7"/>
        <v>0</v>
      </c>
      <c r="H196" s="39"/>
      <c r="I196" s="39"/>
    </row>
    <row r="197" spans="1:9" ht="16.5" hidden="1" customHeight="1" thickTop="1">
      <c r="A197" s="204"/>
      <c r="B197" s="204"/>
      <c r="C197" s="204" t="s">
        <v>156</v>
      </c>
      <c r="D197" s="202" t="s">
        <v>62</v>
      </c>
      <c r="E197" s="39">
        <f>SUM(F197:G197)</f>
        <v>3500000</v>
      </c>
      <c r="F197" s="39">
        <v>3500000</v>
      </c>
      <c r="G197" s="39">
        <f t="shared" si="7"/>
        <v>0</v>
      </c>
      <c r="H197" s="39"/>
      <c r="I197" s="39"/>
    </row>
    <row r="198" spans="1:9" ht="16.5" hidden="1" customHeight="1">
      <c r="A198" s="204"/>
      <c r="B198" s="204"/>
      <c r="C198" s="204" t="s">
        <v>506</v>
      </c>
      <c r="D198" s="193" t="s">
        <v>240</v>
      </c>
      <c r="E198" s="39">
        <f>SUM(F198:G198)</f>
        <v>3470800</v>
      </c>
      <c r="F198" s="39">
        <v>3470800</v>
      </c>
      <c r="G198" s="39">
        <f t="shared" si="7"/>
        <v>0</v>
      </c>
      <c r="H198" s="39"/>
      <c r="I198" s="39"/>
    </row>
    <row r="199" spans="1:9" ht="16.5" hidden="1" customHeight="1">
      <c r="A199" s="204"/>
      <c r="B199" s="204"/>
      <c r="C199" s="204"/>
      <c r="D199" s="193" t="s">
        <v>241</v>
      </c>
      <c r="E199" s="39">
        <f>E198-E197</f>
        <v>-29200</v>
      </c>
      <c r="F199" s="39">
        <f>F198-F197</f>
        <v>-29200</v>
      </c>
      <c r="G199" s="39">
        <f t="shared" ref="G199:G262" si="9">SUM(H199:I199)</f>
        <v>0</v>
      </c>
      <c r="H199" s="39"/>
      <c r="I199" s="39"/>
    </row>
    <row r="200" spans="1:9" ht="16.5" hidden="1" customHeight="1">
      <c r="A200" s="204"/>
      <c r="B200" s="204"/>
      <c r="C200" s="21" t="s">
        <v>156</v>
      </c>
      <c r="D200" s="193" t="s">
        <v>62</v>
      </c>
      <c r="E200" s="39">
        <f>SUM(F200:G200)</f>
        <v>400000</v>
      </c>
      <c r="F200" s="39">
        <v>400000</v>
      </c>
      <c r="G200" s="39">
        <f t="shared" si="9"/>
        <v>0</v>
      </c>
      <c r="H200" s="39"/>
      <c r="I200" s="39"/>
    </row>
    <row r="201" spans="1:9" ht="16.5" hidden="1" customHeight="1">
      <c r="A201" s="204"/>
      <c r="B201" s="204"/>
      <c r="C201" s="204" t="s">
        <v>160</v>
      </c>
      <c r="D201" s="193" t="s">
        <v>240</v>
      </c>
      <c r="E201" s="39">
        <f>SUM(F201:G201)</f>
        <v>564200</v>
      </c>
      <c r="F201" s="39">
        <v>564200</v>
      </c>
      <c r="G201" s="39">
        <f t="shared" si="9"/>
        <v>0</v>
      </c>
      <c r="H201" s="39"/>
      <c r="I201" s="39"/>
    </row>
    <row r="202" spans="1:9" ht="16.5" hidden="1" customHeight="1">
      <c r="A202" s="204"/>
      <c r="B202" s="204"/>
      <c r="C202" s="205"/>
      <c r="D202" s="193" t="s">
        <v>241</v>
      </c>
      <c r="E202" s="39">
        <f>E200-E201</f>
        <v>-164200</v>
      </c>
      <c r="F202" s="39">
        <f>F200-F201</f>
        <v>-164200</v>
      </c>
      <c r="G202" s="39">
        <f t="shared" si="9"/>
        <v>0</v>
      </c>
      <c r="H202" s="39"/>
      <c r="I202" s="39"/>
    </row>
    <row r="203" spans="1:9" ht="16.5" customHeight="1">
      <c r="A203" s="204"/>
      <c r="B203" s="204"/>
      <c r="C203" s="204" t="s">
        <v>157</v>
      </c>
      <c r="D203" s="193" t="s">
        <v>62</v>
      </c>
      <c r="E203" s="39">
        <f>SUM(F203:G203)</f>
        <v>2247000</v>
      </c>
      <c r="F203" s="39"/>
      <c r="G203" s="39">
        <f t="shared" si="9"/>
        <v>2247000</v>
      </c>
      <c r="H203" s="39">
        <v>2247000</v>
      </c>
      <c r="I203" s="39"/>
    </row>
    <row r="204" spans="1:9" ht="16.5" customHeight="1">
      <c r="A204" s="204"/>
      <c r="B204" s="204"/>
      <c r="C204" s="204" t="s">
        <v>46</v>
      </c>
      <c r="D204" s="193" t="s">
        <v>240</v>
      </c>
      <c r="E204" s="39">
        <f>SUM(F204:G204)</f>
        <v>2247000</v>
      </c>
      <c r="F204" s="39"/>
      <c r="G204" s="39">
        <f t="shared" si="9"/>
        <v>2247000</v>
      </c>
      <c r="H204" s="39">
        <v>2247000</v>
      </c>
      <c r="I204" s="39"/>
    </row>
    <row r="205" spans="1:9" ht="16.5" customHeight="1">
      <c r="A205" s="205"/>
      <c r="B205" s="205"/>
      <c r="C205" s="205"/>
      <c r="D205" s="193" t="s">
        <v>241</v>
      </c>
      <c r="E205" s="52">
        <f>E203-E204</f>
        <v>0</v>
      </c>
      <c r="F205" s="39"/>
      <c r="G205" s="52">
        <f>G203-G204</f>
        <v>0</v>
      </c>
      <c r="H205" s="39">
        <f>H204-H203</f>
        <v>0</v>
      </c>
      <c r="I205" s="39"/>
    </row>
    <row r="206" spans="1:9" ht="16.5" customHeight="1">
      <c r="A206" s="204" t="s">
        <v>471</v>
      </c>
      <c r="B206" s="290" t="s">
        <v>14</v>
      </c>
      <c r="C206" s="21"/>
      <c r="D206" s="193" t="s">
        <v>62</v>
      </c>
      <c r="E206" s="39">
        <f>SUM(E209,E218,E230)</f>
        <v>38207100</v>
      </c>
      <c r="F206" s="39">
        <f>SUM(F209,F218,F230)</f>
        <v>35798000</v>
      </c>
      <c r="G206" s="39">
        <f t="shared" si="9"/>
        <v>2409100</v>
      </c>
      <c r="H206" s="39">
        <f>SUM(H209,H218,H230)</f>
        <v>2409100</v>
      </c>
      <c r="I206" s="39"/>
    </row>
    <row r="207" spans="1:9" ht="16.5" customHeight="1">
      <c r="A207" s="204"/>
      <c r="B207" s="286"/>
      <c r="C207" s="204"/>
      <c r="D207" s="193" t="s">
        <v>240</v>
      </c>
      <c r="E207" s="39">
        <f>SUM(E210,E219,E231)</f>
        <v>38103960</v>
      </c>
      <c r="F207" s="39">
        <f>SUM(F210,F219,F231)</f>
        <v>35694860</v>
      </c>
      <c r="G207" s="39">
        <f t="shared" si="9"/>
        <v>2409100</v>
      </c>
      <c r="H207" s="39">
        <f>SUM(H210,H219,H231)</f>
        <v>2409100</v>
      </c>
      <c r="I207" s="39"/>
    </row>
    <row r="208" spans="1:9" ht="16.5" customHeight="1">
      <c r="A208" s="204"/>
      <c r="B208" s="287"/>
      <c r="C208" s="205"/>
      <c r="D208" s="193" t="s">
        <v>241</v>
      </c>
      <c r="E208" s="52">
        <f>E206-E207</f>
        <v>103140</v>
      </c>
      <c r="F208" s="52">
        <f>F206-F207</f>
        <v>103140</v>
      </c>
      <c r="G208" s="52">
        <f>G206-G207</f>
        <v>0</v>
      </c>
      <c r="H208" s="39">
        <f>SUM(H214,H217,H223,H226,H229,H235,H238,H241,H244,H247,H250,H253,H256,H259,H262,H265)</f>
        <v>0</v>
      </c>
      <c r="I208" s="39"/>
    </row>
    <row r="209" spans="1:9" ht="16.5" customHeight="1">
      <c r="A209" s="204"/>
      <c r="B209" s="204" t="s">
        <v>162</v>
      </c>
      <c r="C209" s="204" t="s">
        <v>222</v>
      </c>
      <c r="D209" s="193" t="s">
        <v>62</v>
      </c>
      <c r="E209" s="39">
        <f>SUM(E212,E215)</f>
        <v>4335000</v>
      </c>
      <c r="F209" s="39">
        <f>SUM(F212,F215)</f>
        <v>4335000</v>
      </c>
      <c r="G209" s="39">
        <f t="shared" si="9"/>
        <v>0</v>
      </c>
      <c r="H209" s="39">
        <f>SUM(H212,H215)</f>
        <v>0</v>
      </c>
      <c r="I209" s="39"/>
    </row>
    <row r="210" spans="1:9" ht="16.5" customHeight="1">
      <c r="A210" s="204"/>
      <c r="B210" s="195"/>
      <c r="C210" s="204"/>
      <c r="D210" s="193" t="s">
        <v>240</v>
      </c>
      <c r="E210" s="39">
        <f>SUM(E213,E216)</f>
        <v>4335000</v>
      </c>
      <c r="F210" s="39">
        <f>SUM(F213,F216)</f>
        <v>4335000</v>
      </c>
      <c r="G210" s="39">
        <f t="shared" si="9"/>
        <v>0</v>
      </c>
      <c r="H210" s="39">
        <f>SUM(H209,H213,H216)</f>
        <v>0</v>
      </c>
      <c r="I210" s="39"/>
    </row>
    <row r="211" spans="1:9" ht="16.5" customHeight="1">
      <c r="A211" s="204"/>
      <c r="B211" s="195"/>
      <c r="C211" s="204"/>
      <c r="D211" s="193" t="s">
        <v>241</v>
      </c>
      <c r="E211" s="52">
        <f>E209-E210</f>
        <v>0</v>
      </c>
      <c r="F211" s="52">
        <f>F209-F210</f>
        <v>0</v>
      </c>
      <c r="G211" s="52">
        <f>G209-G210</f>
        <v>0</v>
      </c>
      <c r="H211" s="39"/>
      <c r="I211" s="39"/>
    </row>
    <row r="212" spans="1:9" ht="16.5" hidden="1" customHeight="1">
      <c r="A212" s="204"/>
      <c r="B212" s="16"/>
      <c r="C212" s="204" t="s">
        <v>162</v>
      </c>
      <c r="D212" s="193" t="s">
        <v>62</v>
      </c>
      <c r="E212" s="39">
        <f>SUM(F212:G212)</f>
        <v>3203000</v>
      </c>
      <c r="F212" s="39">
        <v>3203000</v>
      </c>
      <c r="G212" s="39">
        <f t="shared" si="9"/>
        <v>0</v>
      </c>
      <c r="H212" s="39"/>
      <c r="I212" s="39"/>
    </row>
    <row r="213" spans="1:9" ht="16.5" hidden="1" customHeight="1">
      <c r="A213" s="204"/>
      <c r="B213" s="204"/>
      <c r="C213" s="204" t="s">
        <v>164</v>
      </c>
      <c r="D213" s="193" t="s">
        <v>240</v>
      </c>
      <c r="E213" s="39">
        <f>SUM(F213:G213)</f>
        <v>3203000</v>
      </c>
      <c r="F213" s="39">
        <v>3203000</v>
      </c>
      <c r="G213" s="39">
        <f t="shared" si="9"/>
        <v>0</v>
      </c>
      <c r="H213" s="39"/>
      <c r="I213" s="39"/>
    </row>
    <row r="214" spans="1:9" ht="16.5" hidden="1" customHeight="1">
      <c r="A214" s="204"/>
      <c r="B214" s="204"/>
      <c r="C214" s="204"/>
      <c r="D214" s="193" t="s">
        <v>241</v>
      </c>
      <c r="E214" s="39">
        <f>SUM(F214:I214)</f>
        <v>0</v>
      </c>
      <c r="F214" s="39">
        <f>F213-F212</f>
        <v>0</v>
      </c>
      <c r="G214" s="39">
        <f t="shared" si="9"/>
        <v>0</v>
      </c>
      <c r="H214" s="39"/>
      <c r="I214" s="39"/>
    </row>
    <row r="215" spans="1:9" ht="16.5" hidden="1" customHeight="1">
      <c r="A215" s="204"/>
      <c r="B215" s="204"/>
      <c r="C215" s="21" t="s">
        <v>162</v>
      </c>
      <c r="D215" s="193" t="s">
        <v>62</v>
      </c>
      <c r="E215" s="39">
        <f>SUM( F215:G215)</f>
        <v>1132000</v>
      </c>
      <c r="F215" s="39">
        <v>1132000</v>
      </c>
      <c r="G215" s="39">
        <f t="shared" si="9"/>
        <v>0</v>
      </c>
      <c r="H215" s="39"/>
      <c r="I215" s="39"/>
    </row>
    <row r="216" spans="1:9" ht="16.5" hidden="1" customHeight="1">
      <c r="A216" s="204"/>
      <c r="B216" s="204"/>
      <c r="C216" s="204" t="s">
        <v>505</v>
      </c>
      <c r="D216" s="193" t="s">
        <v>240</v>
      </c>
      <c r="E216" s="39">
        <f>SUM( F216:G216)</f>
        <v>1132000</v>
      </c>
      <c r="F216" s="39">
        <v>1132000</v>
      </c>
      <c r="G216" s="39">
        <f t="shared" si="9"/>
        <v>0</v>
      </c>
      <c r="H216" s="39"/>
      <c r="I216" s="39"/>
    </row>
    <row r="217" spans="1:9" ht="16.5" hidden="1" customHeight="1">
      <c r="A217" s="204"/>
      <c r="B217" s="204"/>
      <c r="C217" s="205"/>
      <c r="D217" s="193" t="s">
        <v>241</v>
      </c>
      <c r="E217" s="39">
        <f>E216-E215</f>
        <v>0</v>
      </c>
      <c r="F217" s="39">
        <f>F216-F215</f>
        <v>0</v>
      </c>
      <c r="G217" s="39">
        <f t="shared" si="9"/>
        <v>0</v>
      </c>
      <c r="H217" s="39"/>
      <c r="I217" s="39"/>
    </row>
    <row r="218" spans="1:9" ht="16.5" customHeight="1">
      <c r="A218" s="204"/>
      <c r="B218" s="204"/>
      <c r="C218" s="21" t="s">
        <v>434</v>
      </c>
      <c r="D218" s="193" t="s">
        <v>62</v>
      </c>
      <c r="E218" s="39">
        <f>SUM(E221,E224,E227)</f>
        <v>2409100</v>
      </c>
      <c r="F218" s="39">
        <f>SUM(F221,F224,F227)</f>
        <v>0</v>
      </c>
      <c r="G218" s="39">
        <f t="shared" si="9"/>
        <v>2409100</v>
      </c>
      <c r="H218" s="39">
        <f>SUM(H221,H224,H227)</f>
        <v>2409100</v>
      </c>
      <c r="I218" s="39"/>
    </row>
    <row r="219" spans="1:9" ht="16.5" customHeight="1">
      <c r="A219" s="204"/>
      <c r="B219" s="204"/>
      <c r="C219" s="204"/>
      <c r="D219" s="193" t="s">
        <v>240</v>
      </c>
      <c r="E219" s="39">
        <f>SUM(E222,E225,E228)</f>
        <v>2409100</v>
      </c>
      <c r="F219" s="39">
        <f>SUM(F222,F225,F228)</f>
        <v>0</v>
      </c>
      <c r="G219" s="39">
        <f t="shared" si="9"/>
        <v>2409100</v>
      </c>
      <c r="H219" s="39">
        <f>SUM(H222,H225,H228)</f>
        <v>2409100</v>
      </c>
      <c r="I219" s="39"/>
    </row>
    <row r="220" spans="1:9" ht="16.5" customHeight="1">
      <c r="A220" s="204"/>
      <c r="B220" s="204"/>
      <c r="C220" s="205"/>
      <c r="D220" s="193" t="s">
        <v>241</v>
      </c>
      <c r="E220" s="52">
        <f>E218-E219</f>
        <v>0</v>
      </c>
      <c r="F220" s="39">
        <f>F218-F219</f>
        <v>0</v>
      </c>
      <c r="G220" s="52">
        <f>G218-G219</f>
        <v>0</v>
      </c>
      <c r="H220" s="39">
        <f>H218-H219</f>
        <v>0</v>
      </c>
      <c r="I220" s="39"/>
    </row>
    <row r="221" spans="1:9" ht="16.5" hidden="1" customHeight="1">
      <c r="A221" s="204"/>
      <c r="B221" s="204"/>
      <c r="C221" s="204" t="s">
        <v>163</v>
      </c>
      <c r="D221" s="193" t="s">
        <v>62</v>
      </c>
      <c r="E221" s="52">
        <f>SUM( F221:G221)</f>
        <v>900000</v>
      </c>
      <c r="F221" s="52"/>
      <c r="G221" s="39">
        <f t="shared" si="9"/>
        <v>900000</v>
      </c>
      <c r="H221" s="39">
        <v>900000</v>
      </c>
      <c r="I221" s="39"/>
    </row>
    <row r="222" spans="1:9" ht="16.5" hidden="1" customHeight="1">
      <c r="A222" s="204"/>
      <c r="B222" s="204"/>
      <c r="C222" s="204" t="s">
        <v>165</v>
      </c>
      <c r="D222" s="193" t="s">
        <v>240</v>
      </c>
      <c r="E222" s="52">
        <f>SUM( F222:G222)</f>
        <v>900000</v>
      </c>
      <c r="F222" s="52"/>
      <c r="G222" s="39">
        <f t="shared" si="9"/>
        <v>900000</v>
      </c>
      <c r="H222" s="39">
        <v>900000</v>
      </c>
      <c r="I222" s="39"/>
    </row>
    <row r="223" spans="1:9" ht="16.5" hidden="1" customHeight="1">
      <c r="A223" s="204"/>
      <c r="B223" s="204"/>
      <c r="C223" s="204"/>
      <c r="D223" s="193" t="s">
        <v>241</v>
      </c>
      <c r="E223" s="52">
        <f>E222-E221</f>
        <v>0</v>
      </c>
      <c r="F223" s="52"/>
      <c r="G223" s="39">
        <f t="shared" si="9"/>
        <v>0</v>
      </c>
      <c r="H223" s="39">
        <f>H222-H221</f>
        <v>0</v>
      </c>
      <c r="I223" s="39"/>
    </row>
    <row r="224" spans="1:9" ht="16.5" hidden="1" customHeight="1">
      <c r="A224" s="204"/>
      <c r="B224" s="204"/>
      <c r="C224" s="21" t="s">
        <v>163</v>
      </c>
      <c r="D224" s="193" t="s">
        <v>62</v>
      </c>
      <c r="E224" s="52">
        <f>SUM( F224:G224)</f>
        <v>300000</v>
      </c>
      <c r="F224" s="52"/>
      <c r="G224" s="39">
        <f t="shared" si="9"/>
        <v>300000</v>
      </c>
      <c r="H224" s="39">
        <v>300000</v>
      </c>
      <c r="I224" s="39"/>
    </row>
    <row r="225" spans="1:9" ht="16.5" hidden="1" customHeight="1">
      <c r="A225" s="204"/>
      <c r="B225" s="204"/>
      <c r="C225" s="204" t="s">
        <v>166</v>
      </c>
      <c r="D225" s="193" t="s">
        <v>240</v>
      </c>
      <c r="E225" s="52">
        <f>SUM( F225:G225)</f>
        <v>300000</v>
      </c>
      <c r="F225" s="52"/>
      <c r="G225" s="39">
        <f t="shared" si="9"/>
        <v>300000</v>
      </c>
      <c r="H225" s="39">
        <v>300000</v>
      </c>
      <c r="I225" s="39"/>
    </row>
    <row r="226" spans="1:9" ht="16.5" hidden="1" customHeight="1">
      <c r="A226" s="204"/>
      <c r="B226" s="204"/>
      <c r="C226" s="205"/>
      <c r="D226" s="193" t="s">
        <v>241</v>
      </c>
      <c r="E226" s="52">
        <f>E225-E224</f>
        <v>0</v>
      </c>
      <c r="F226" s="52"/>
      <c r="G226" s="39">
        <f t="shared" si="9"/>
        <v>0</v>
      </c>
      <c r="H226" s="39">
        <f>H225-H224</f>
        <v>0</v>
      </c>
      <c r="I226" s="39"/>
    </row>
    <row r="227" spans="1:9" ht="16.5" hidden="1" customHeight="1">
      <c r="A227" s="204"/>
      <c r="B227" s="204"/>
      <c r="C227" s="204" t="s">
        <v>163</v>
      </c>
      <c r="D227" s="193" t="s">
        <v>62</v>
      </c>
      <c r="E227" s="52">
        <f>SUM( F227:G227)</f>
        <v>1209100</v>
      </c>
      <c r="F227" s="52"/>
      <c r="G227" s="39">
        <f t="shared" si="9"/>
        <v>1209100</v>
      </c>
      <c r="H227" s="39">
        <v>1209100</v>
      </c>
      <c r="I227" s="39"/>
    </row>
    <row r="228" spans="1:9" ht="16.5" hidden="1" customHeight="1">
      <c r="A228" s="204"/>
      <c r="B228" s="204"/>
      <c r="C228" s="204" t="s">
        <v>167</v>
      </c>
      <c r="D228" s="193" t="s">
        <v>240</v>
      </c>
      <c r="E228" s="52">
        <f>SUM( F228:G228)</f>
        <v>1209100</v>
      </c>
      <c r="F228" s="52"/>
      <c r="G228" s="39">
        <f t="shared" si="9"/>
        <v>1209100</v>
      </c>
      <c r="H228" s="39">
        <v>1209100</v>
      </c>
      <c r="I228" s="39"/>
    </row>
    <row r="229" spans="1:9" ht="16.5" hidden="1" customHeight="1">
      <c r="A229" s="205"/>
      <c r="B229" s="205"/>
      <c r="C229" s="205"/>
      <c r="D229" s="193" t="s">
        <v>241</v>
      </c>
      <c r="E229" s="52">
        <f>E228-E227</f>
        <v>0</v>
      </c>
      <c r="F229" s="52"/>
      <c r="G229" s="39">
        <f t="shared" si="9"/>
        <v>0</v>
      </c>
      <c r="H229" s="39">
        <f>H228-H227</f>
        <v>0</v>
      </c>
      <c r="I229" s="39"/>
    </row>
    <row r="230" spans="1:9" ht="16.5" customHeight="1">
      <c r="A230" s="204"/>
      <c r="B230" s="204"/>
      <c r="C230" s="204" t="s">
        <v>473</v>
      </c>
      <c r="D230" s="193" t="s">
        <v>62</v>
      </c>
      <c r="E230" s="52">
        <f>SUM(E233,E236,E239,E242,E245,E248,E251,E254,E257,E260,E263)</f>
        <v>31463000</v>
      </c>
      <c r="F230" s="52">
        <f>SUM(F233,F236,F239,F242,F245,F248,F251,F254,F257,F260,F263)</f>
        <v>31463000</v>
      </c>
      <c r="G230" s="39">
        <f t="shared" si="9"/>
        <v>0</v>
      </c>
      <c r="H230" s="52">
        <f>SUM(H233,H236,H239,H242,H245,H248,H251,H254,H257,H260,H263)</f>
        <v>0</v>
      </c>
      <c r="I230" s="39"/>
    </row>
    <row r="231" spans="1:9" ht="16.5" customHeight="1">
      <c r="A231" s="204"/>
      <c r="B231" s="204"/>
      <c r="C231" s="204"/>
      <c r="D231" s="193" t="s">
        <v>240</v>
      </c>
      <c r="E231" s="52">
        <f>SUM(E234,E237,E240,E243,E246,E249,E252,E255,E258,E261,E264)</f>
        <v>31359860</v>
      </c>
      <c r="F231" s="52">
        <f>SUM(F234,F237,F240,F243,F246,F249,F252,F255,F258,F261,F264)</f>
        <v>31359860</v>
      </c>
      <c r="G231" s="39">
        <f t="shared" si="9"/>
        <v>0</v>
      </c>
      <c r="H231" s="52">
        <f>SUM(H234,H237,H240,H243,H246,H249,H252,H255,H258,H261,H264)</f>
        <v>0</v>
      </c>
      <c r="I231" s="39"/>
    </row>
    <row r="232" spans="1:9" ht="16.5" customHeight="1">
      <c r="A232" s="205"/>
      <c r="B232" s="205"/>
      <c r="C232" s="205"/>
      <c r="D232" s="193" t="s">
        <v>241</v>
      </c>
      <c r="E232" s="52">
        <f>E230-E231</f>
        <v>103140</v>
      </c>
      <c r="F232" s="52">
        <f>F230-F231</f>
        <v>103140</v>
      </c>
      <c r="G232" s="39">
        <f t="shared" si="9"/>
        <v>0</v>
      </c>
      <c r="H232" s="52">
        <f>H230-H231</f>
        <v>0</v>
      </c>
      <c r="I232" s="39"/>
    </row>
    <row r="233" spans="1:9" ht="16.5" hidden="1" customHeight="1">
      <c r="A233" s="19"/>
      <c r="B233" s="19"/>
      <c r="C233" s="19" t="s">
        <v>168</v>
      </c>
      <c r="D233" s="75" t="s">
        <v>62</v>
      </c>
      <c r="E233" s="52">
        <f>SUM(F233:G233)</f>
        <v>2000000</v>
      </c>
      <c r="F233" s="52">
        <v>2000000</v>
      </c>
      <c r="G233" s="39">
        <f t="shared" si="9"/>
        <v>0</v>
      </c>
      <c r="H233" s="39"/>
      <c r="I233" s="39"/>
    </row>
    <row r="234" spans="1:9" ht="16.5" hidden="1" customHeight="1">
      <c r="A234" s="19"/>
      <c r="B234" s="19"/>
      <c r="C234" s="27" t="s">
        <v>169</v>
      </c>
      <c r="D234" s="75" t="s">
        <v>240</v>
      </c>
      <c r="E234" s="52">
        <f>SUM(F234:G234)</f>
        <v>1977360</v>
      </c>
      <c r="F234" s="52">
        <v>1977360</v>
      </c>
      <c r="G234" s="39">
        <f t="shared" si="9"/>
        <v>0</v>
      </c>
      <c r="H234" s="39"/>
      <c r="I234" s="39"/>
    </row>
    <row r="235" spans="1:9" ht="16.5" hidden="1" customHeight="1">
      <c r="A235" s="19"/>
      <c r="B235" s="19"/>
      <c r="C235" s="19"/>
      <c r="D235" s="75" t="s">
        <v>241</v>
      </c>
      <c r="E235" s="52">
        <f>E234-E233</f>
        <v>-22640</v>
      </c>
      <c r="F235" s="52">
        <f>F234-F233</f>
        <v>-22640</v>
      </c>
      <c r="G235" s="39">
        <f t="shared" si="9"/>
        <v>0</v>
      </c>
      <c r="H235" s="39"/>
      <c r="I235" s="39"/>
    </row>
    <row r="236" spans="1:9" ht="16.5" hidden="1" customHeight="1">
      <c r="A236" s="19"/>
      <c r="B236" s="19"/>
      <c r="C236" s="21" t="s">
        <v>168</v>
      </c>
      <c r="D236" s="75" t="s">
        <v>62</v>
      </c>
      <c r="E236" s="52">
        <f>SUM( F236:G236)</f>
        <v>2280000</v>
      </c>
      <c r="F236" s="52">
        <v>2280000</v>
      </c>
      <c r="G236" s="39">
        <f t="shared" si="9"/>
        <v>0</v>
      </c>
      <c r="H236" s="39"/>
      <c r="I236" s="39"/>
    </row>
    <row r="237" spans="1:9" ht="16.5" hidden="1" customHeight="1">
      <c r="A237" s="19"/>
      <c r="B237" s="19"/>
      <c r="C237" s="27" t="s">
        <v>170</v>
      </c>
      <c r="D237" s="75" t="s">
        <v>240</v>
      </c>
      <c r="E237" s="52">
        <f>SUM( F237:G237)</f>
        <v>2280000</v>
      </c>
      <c r="F237" s="52">
        <v>2280000</v>
      </c>
      <c r="G237" s="39">
        <f t="shared" si="9"/>
        <v>0</v>
      </c>
      <c r="H237" s="39"/>
      <c r="I237" s="39"/>
    </row>
    <row r="238" spans="1:9" ht="16.5" hidden="1" customHeight="1">
      <c r="A238" s="19"/>
      <c r="B238" s="19"/>
      <c r="C238" s="20"/>
      <c r="D238" s="75" t="s">
        <v>241</v>
      </c>
      <c r="E238" s="52">
        <f>E237-E236</f>
        <v>0</v>
      </c>
      <c r="F238" s="52">
        <f>F237-F236</f>
        <v>0</v>
      </c>
      <c r="G238" s="39">
        <f t="shared" si="9"/>
        <v>0</v>
      </c>
      <c r="H238" s="39"/>
      <c r="I238" s="39"/>
    </row>
    <row r="239" spans="1:9" ht="16.5" hidden="1" customHeight="1">
      <c r="A239" s="19"/>
      <c r="B239" s="19"/>
      <c r="C239" s="19" t="s">
        <v>168</v>
      </c>
      <c r="D239" s="75" t="s">
        <v>62</v>
      </c>
      <c r="E239" s="52">
        <f>SUM( F239:G239)</f>
        <v>2904000</v>
      </c>
      <c r="F239" s="52">
        <v>2904000</v>
      </c>
      <c r="G239" s="39">
        <f t="shared" si="9"/>
        <v>0</v>
      </c>
      <c r="H239" s="39"/>
      <c r="I239" s="39"/>
    </row>
    <row r="240" spans="1:9" ht="16.5" hidden="1" customHeight="1">
      <c r="A240" s="19"/>
      <c r="B240" s="19"/>
      <c r="C240" s="19" t="s">
        <v>504</v>
      </c>
      <c r="D240" s="75" t="s">
        <v>240</v>
      </c>
      <c r="E240" s="52">
        <f>SUM( F240:G240)</f>
        <v>2904000</v>
      </c>
      <c r="F240" s="39">
        <v>2904000</v>
      </c>
      <c r="G240" s="39">
        <f t="shared" si="9"/>
        <v>0</v>
      </c>
      <c r="H240" s="39"/>
      <c r="I240" s="39"/>
    </row>
    <row r="241" spans="1:9" ht="16.5" hidden="1" customHeight="1">
      <c r="A241" s="19"/>
      <c r="B241" s="19"/>
      <c r="C241" s="19"/>
      <c r="D241" s="75" t="s">
        <v>241</v>
      </c>
      <c r="E241" s="39">
        <f>E240-E239</f>
        <v>0</v>
      </c>
      <c r="F241" s="39">
        <f>F240-F239</f>
        <v>0</v>
      </c>
      <c r="G241" s="39">
        <f t="shared" si="9"/>
        <v>0</v>
      </c>
      <c r="H241" s="39"/>
      <c r="I241" s="39"/>
    </row>
    <row r="242" spans="1:9" ht="16.5" hidden="1" customHeight="1">
      <c r="A242" s="19"/>
      <c r="B242" s="19"/>
      <c r="C242" s="21" t="s">
        <v>168</v>
      </c>
      <c r="D242" s="75" t="s">
        <v>62</v>
      </c>
      <c r="E242" s="39">
        <f>SUM( F242:G242)</f>
        <v>992000</v>
      </c>
      <c r="F242" s="39">
        <v>992000</v>
      </c>
      <c r="G242" s="39">
        <f t="shared" si="9"/>
        <v>0</v>
      </c>
      <c r="H242" s="39"/>
      <c r="I242" s="39"/>
    </row>
    <row r="243" spans="1:9" ht="16.5" hidden="1" customHeight="1">
      <c r="A243" s="19"/>
      <c r="B243" s="19"/>
      <c r="C243" s="19" t="s">
        <v>171</v>
      </c>
      <c r="D243" s="75" t="s">
        <v>240</v>
      </c>
      <c r="E243" s="39">
        <f>SUM( F243:G243)</f>
        <v>992000</v>
      </c>
      <c r="F243" s="39">
        <v>992000</v>
      </c>
      <c r="G243" s="39">
        <f t="shared" si="9"/>
        <v>0</v>
      </c>
      <c r="H243" s="39"/>
      <c r="I243" s="39"/>
    </row>
    <row r="244" spans="1:9" ht="16.5" hidden="1" customHeight="1">
      <c r="A244" s="19"/>
      <c r="B244" s="19"/>
      <c r="C244" s="20"/>
      <c r="D244" s="75" t="s">
        <v>241</v>
      </c>
      <c r="E244" s="39">
        <f>E243-E242</f>
        <v>0</v>
      </c>
      <c r="F244" s="39">
        <f>F243-F242</f>
        <v>0</v>
      </c>
      <c r="G244" s="39">
        <f t="shared" si="9"/>
        <v>0</v>
      </c>
      <c r="H244" s="39"/>
      <c r="I244" s="39"/>
    </row>
    <row r="245" spans="1:9" ht="16.5" hidden="1" customHeight="1">
      <c r="A245" s="19"/>
      <c r="B245" s="19"/>
      <c r="C245" s="19" t="s">
        <v>168</v>
      </c>
      <c r="D245" s="75" t="s">
        <v>62</v>
      </c>
      <c r="E245" s="39">
        <f>SUM( F245:G245)</f>
        <v>500000</v>
      </c>
      <c r="F245" s="39">
        <v>500000</v>
      </c>
      <c r="G245" s="39">
        <f t="shared" si="9"/>
        <v>0</v>
      </c>
      <c r="H245" s="39"/>
      <c r="I245" s="39"/>
    </row>
    <row r="246" spans="1:9" ht="16.5" hidden="1" customHeight="1">
      <c r="A246" s="19"/>
      <c r="B246" s="19"/>
      <c r="C246" s="19" t="s">
        <v>172</v>
      </c>
      <c r="D246" s="75" t="s">
        <v>240</v>
      </c>
      <c r="E246" s="39">
        <f>SUM( F246:G246)</f>
        <v>500000</v>
      </c>
      <c r="F246" s="39">
        <v>500000</v>
      </c>
      <c r="G246" s="39">
        <f t="shared" si="9"/>
        <v>0</v>
      </c>
      <c r="H246" s="39"/>
      <c r="I246" s="39"/>
    </row>
    <row r="247" spans="1:9" ht="16.5" hidden="1" customHeight="1">
      <c r="A247" s="19"/>
      <c r="B247" s="19"/>
      <c r="C247" s="19"/>
      <c r="D247" s="75" t="s">
        <v>241</v>
      </c>
      <c r="E247" s="39">
        <f>E246-E245</f>
        <v>0</v>
      </c>
      <c r="F247" s="39">
        <f>F246-F245</f>
        <v>0</v>
      </c>
      <c r="G247" s="39">
        <f t="shared" si="9"/>
        <v>0</v>
      </c>
      <c r="H247" s="39"/>
      <c r="I247" s="39"/>
    </row>
    <row r="248" spans="1:9" ht="16.5" hidden="1" customHeight="1">
      <c r="A248" s="19"/>
      <c r="B248" s="19"/>
      <c r="C248" s="21" t="s">
        <v>168</v>
      </c>
      <c r="D248" s="75" t="s">
        <v>62</v>
      </c>
      <c r="E248" s="39">
        <f>SUM(F248:G248)</f>
        <v>600000</v>
      </c>
      <c r="F248" s="39">
        <v>600000</v>
      </c>
      <c r="G248" s="39">
        <f t="shared" si="9"/>
        <v>0</v>
      </c>
      <c r="H248" s="39"/>
      <c r="I248" s="39"/>
    </row>
    <row r="249" spans="1:9" ht="16.5" hidden="1" customHeight="1">
      <c r="A249" s="19"/>
      <c r="B249" s="19"/>
      <c r="C249" s="19" t="s">
        <v>173</v>
      </c>
      <c r="D249" s="75" t="s">
        <v>240</v>
      </c>
      <c r="E249" s="39">
        <f>SUM( F249:G249)</f>
        <v>600000</v>
      </c>
      <c r="F249" s="39">
        <v>600000</v>
      </c>
      <c r="G249" s="39">
        <f t="shared" si="9"/>
        <v>0</v>
      </c>
      <c r="H249" s="39"/>
      <c r="I249" s="39"/>
    </row>
    <row r="250" spans="1:9" ht="16.5" hidden="1" customHeight="1">
      <c r="A250" s="19"/>
      <c r="B250" s="19"/>
      <c r="C250" s="20"/>
      <c r="D250" s="75" t="s">
        <v>241</v>
      </c>
      <c r="E250" s="39">
        <f>E249-E248</f>
        <v>0</v>
      </c>
      <c r="F250" s="39">
        <f>F249-F248</f>
        <v>0</v>
      </c>
      <c r="G250" s="39">
        <f t="shared" si="9"/>
        <v>0</v>
      </c>
      <c r="H250" s="39"/>
      <c r="I250" s="39"/>
    </row>
    <row r="251" spans="1:9" ht="16.5" hidden="1" customHeight="1">
      <c r="A251" s="19"/>
      <c r="B251" s="19"/>
      <c r="C251" s="19" t="s">
        <v>168</v>
      </c>
      <c r="D251" s="75" t="s">
        <v>62</v>
      </c>
      <c r="E251" s="39">
        <f>SUM( F251:G251)</f>
        <v>15600000</v>
      </c>
      <c r="F251" s="39">
        <v>15600000</v>
      </c>
      <c r="G251" s="39">
        <f t="shared" si="9"/>
        <v>0</v>
      </c>
      <c r="H251" s="39"/>
      <c r="I251" s="39"/>
    </row>
    <row r="252" spans="1:9" ht="16.5" hidden="1" customHeight="1">
      <c r="A252" s="19"/>
      <c r="B252" s="19"/>
      <c r="C252" s="19" t="s">
        <v>174</v>
      </c>
      <c r="D252" s="75" t="s">
        <v>240</v>
      </c>
      <c r="E252" s="39">
        <f>SUM( F252:G252)</f>
        <v>15600000</v>
      </c>
      <c r="F252" s="39">
        <v>15600000</v>
      </c>
      <c r="G252" s="39">
        <f t="shared" si="9"/>
        <v>0</v>
      </c>
      <c r="H252" s="39"/>
      <c r="I252" s="39"/>
    </row>
    <row r="253" spans="1:9" ht="16.5" hidden="1" customHeight="1">
      <c r="A253" s="19"/>
      <c r="B253" s="19"/>
      <c r="C253" s="19"/>
      <c r="D253" s="75" t="s">
        <v>241</v>
      </c>
      <c r="E253" s="39">
        <f>E252-E251</f>
        <v>0</v>
      </c>
      <c r="F253" s="39">
        <f>F252-F251</f>
        <v>0</v>
      </c>
      <c r="G253" s="39">
        <f t="shared" si="9"/>
        <v>0</v>
      </c>
      <c r="H253" s="39"/>
      <c r="I253" s="39"/>
    </row>
    <row r="254" spans="1:9" ht="16.5" hidden="1" customHeight="1">
      <c r="A254" s="19"/>
      <c r="B254" s="19"/>
      <c r="C254" s="21" t="s">
        <v>168</v>
      </c>
      <c r="D254" s="75" t="s">
        <v>62</v>
      </c>
      <c r="E254" s="39">
        <f>SUM( F254:G254)</f>
        <v>1000000</v>
      </c>
      <c r="F254" s="39">
        <v>1000000</v>
      </c>
      <c r="G254" s="39">
        <f t="shared" si="9"/>
        <v>0</v>
      </c>
      <c r="H254" s="39"/>
      <c r="I254" s="39"/>
    </row>
    <row r="255" spans="1:9" ht="16.5" hidden="1" customHeight="1">
      <c r="A255" s="19"/>
      <c r="B255" s="19"/>
      <c r="C255" s="19" t="s">
        <v>175</v>
      </c>
      <c r="D255" s="75" t="s">
        <v>240</v>
      </c>
      <c r="E255" s="39">
        <f>SUM( F255:G255)</f>
        <v>1000000</v>
      </c>
      <c r="F255" s="39">
        <v>1000000</v>
      </c>
      <c r="G255" s="39">
        <f t="shared" si="9"/>
        <v>0</v>
      </c>
      <c r="H255" s="39"/>
      <c r="I255" s="39"/>
    </row>
    <row r="256" spans="1:9" ht="16.5" hidden="1" customHeight="1">
      <c r="A256" s="19"/>
      <c r="B256" s="19"/>
      <c r="C256" s="20"/>
      <c r="D256" s="75" t="s">
        <v>241</v>
      </c>
      <c r="E256" s="39">
        <f>E255-E254</f>
        <v>0</v>
      </c>
      <c r="F256" s="39">
        <f>F255-F254</f>
        <v>0</v>
      </c>
      <c r="G256" s="39">
        <f t="shared" si="9"/>
        <v>0</v>
      </c>
      <c r="H256" s="39"/>
      <c r="I256" s="39"/>
    </row>
    <row r="257" spans="1:9" ht="16.5" hidden="1" customHeight="1">
      <c r="A257" s="19"/>
      <c r="B257" s="19"/>
      <c r="C257" s="19" t="s">
        <v>168</v>
      </c>
      <c r="D257" s="77" t="s">
        <v>62</v>
      </c>
      <c r="E257" s="39">
        <f>SUM( F257:G257)</f>
        <v>1500000</v>
      </c>
      <c r="F257" s="39">
        <v>1500000</v>
      </c>
      <c r="G257" s="39">
        <f t="shared" si="9"/>
        <v>0</v>
      </c>
      <c r="H257" s="39"/>
      <c r="I257" s="39"/>
    </row>
    <row r="258" spans="1:9" ht="16.5" hidden="1" customHeight="1">
      <c r="A258" s="19"/>
      <c r="B258" s="19"/>
      <c r="C258" s="19" t="s">
        <v>176</v>
      </c>
      <c r="D258" s="75" t="s">
        <v>240</v>
      </c>
      <c r="E258" s="39">
        <f>SUM( F258:G258)</f>
        <v>1474800</v>
      </c>
      <c r="F258" s="39">
        <v>1474800</v>
      </c>
      <c r="G258" s="39">
        <f t="shared" si="9"/>
        <v>0</v>
      </c>
      <c r="H258" s="39"/>
      <c r="I258" s="39"/>
    </row>
    <row r="259" spans="1:9" ht="16.5" hidden="1" customHeight="1" thickBot="1">
      <c r="A259" s="20"/>
      <c r="B259" s="20"/>
      <c r="C259" s="20"/>
      <c r="D259" s="75" t="s">
        <v>241</v>
      </c>
      <c r="E259" s="39">
        <f>E258-E257</f>
        <v>-25200</v>
      </c>
      <c r="F259" s="39">
        <f>F258-F257</f>
        <v>-25200</v>
      </c>
      <c r="G259" s="39">
        <f t="shared" si="9"/>
        <v>0</v>
      </c>
      <c r="H259" s="39"/>
      <c r="I259" s="39"/>
    </row>
    <row r="260" spans="1:9" ht="16.5" hidden="1" customHeight="1" thickTop="1">
      <c r="A260" s="19"/>
      <c r="B260" s="19"/>
      <c r="C260" s="19" t="s">
        <v>168</v>
      </c>
      <c r="D260" s="82" t="s">
        <v>62</v>
      </c>
      <c r="E260" s="39">
        <f>SUM( F260:G260)</f>
        <v>3000000</v>
      </c>
      <c r="F260" s="39">
        <v>3000000</v>
      </c>
      <c r="G260" s="39">
        <f t="shared" si="9"/>
        <v>0</v>
      </c>
      <c r="H260" s="39"/>
      <c r="I260" s="39"/>
    </row>
    <row r="261" spans="1:9" ht="16.5" hidden="1" customHeight="1">
      <c r="A261" s="19"/>
      <c r="B261" s="19"/>
      <c r="C261" s="27" t="s">
        <v>412</v>
      </c>
      <c r="D261" s="75" t="s">
        <v>240</v>
      </c>
      <c r="E261" s="39">
        <f>SUM( F261:G261)</f>
        <v>2944700</v>
      </c>
      <c r="F261" s="39">
        <v>2944700</v>
      </c>
      <c r="G261" s="39">
        <f t="shared" si="9"/>
        <v>0</v>
      </c>
      <c r="H261" s="39"/>
      <c r="I261" s="39"/>
    </row>
    <row r="262" spans="1:9" ht="16.5" hidden="1" customHeight="1">
      <c r="A262" s="19"/>
      <c r="B262" s="19"/>
      <c r="C262" s="19"/>
      <c r="D262" s="75" t="s">
        <v>241</v>
      </c>
      <c r="E262" s="39">
        <f>E261-E260</f>
        <v>-55300</v>
      </c>
      <c r="F262" s="39">
        <f>F261-F260</f>
        <v>-55300</v>
      </c>
      <c r="G262" s="39">
        <f t="shared" si="9"/>
        <v>0</v>
      </c>
      <c r="H262" s="39"/>
      <c r="I262" s="39"/>
    </row>
    <row r="263" spans="1:9" ht="16.5" hidden="1" customHeight="1">
      <c r="A263" s="19"/>
      <c r="B263" s="19"/>
      <c r="C263" s="21" t="s">
        <v>168</v>
      </c>
      <c r="D263" s="75" t="s">
        <v>62</v>
      </c>
      <c r="E263" s="39">
        <f>SUM( F263:G263)</f>
        <v>1087000</v>
      </c>
      <c r="F263" s="39">
        <v>1087000</v>
      </c>
      <c r="G263" s="39">
        <f t="shared" ref="G263:G326" si="10">SUM(H263:I263)</f>
        <v>0</v>
      </c>
      <c r="H263" s="39"/>
      <c r="I263" s="39"/>
    </row>
    <row r="264" spans="1:9" ht="16.5" hidden="1" customHeight="1">
      <c r="A264" s="19"/>
      <c r="B264" s="19"/>
      <c r="C264" s="27" t="s">
        <v>503</v>
      </c>
      <c r="D264" s="75" t="s">
        <v>240</v>
      </c>
      <c r="E264" s="39">
        <f>SUM( F264:G264)</f>
        <v>1087000</v>
      </c>
      <c r="F264" s="39">
        <v>1087000</v>
      </c>
      <c r="G264" s="39">
        <f t="shared" si="10"/>
        <v>0</v>
      </c>
      <c r="H264" s="39"/>
      <c r="I264" s="39"/>
    </row>
    <row r="265" spans="1:9" ht="16.5" hidden="1" customHeight="1">
      <c r="A265" s="20"/>
      <c r="B265" s="19"/>
      <c r="C265" s="20"/>
      <c r="D265" s="75" t="s">
        <v>241</v>
      </c>
      <c r="E265" s="39">
        <f>E264-E263</f>
        <v>0</v>
      </c>
      <c r="F265" s="39">
        <f>F264-F263</f>
        <v>0</v>
      </c>
      <c r="G265" s="39">
        <f t="shared" si="10"/>
        <v>0</v>
      </c>
      <c r="H265" s="39"/>
      <c r="I265" s="39"/>
    </row>
    <row r="266" spans="1:9" ht="16.5" customHeight="1">
      <c r="A266" s="21" t="s">
        <v>177</v>
      </c>
      <c r="B266" s="290" t="s">
        <v>14</v>
      </c>
      <c r="C266" s="21"/>
      <c r="D266" s="193" t="s">
        <v>62</v>
      </c>
      <c r="E266" s="52">
        <f>SUM(E269,E296,E302,E314,E335,E344,E350,E356,E371,E383,E389)</f>
        <v>411597490</v>
      </c>
      <c r="F266" s="52">
        <f>SUM(F269,F296,F302,F314,F335,F344,F350,F356,F371,F383,F389)</f>
        <v>152818000</v>
      </c>
      <c r="G266" s="52">
        <f t="shared" si="10"/>
        <v>258779490</v>
      </c>
      <c r="H266" s="39">
        <f>SUM(H269,H296,H302,H314,H335,H344,H350,H356,H371,H383,H389)</f>
        <v>196708950</v>
      </c>
      <c r="I266" s="39">
        <f>SUM(I269,I296,I302,I314,I335,I344,I350,I356,I371,I383,I389)</f>
        <v>62070540</v>
      </c>
    </row>
    <row r="267" spans="1:9" ht="16.5" customHeight="1">
      <c r="A267" s="204"/>
      <c r="B267" s="286"/>
      <c r="C267" s="204"/>
      <c r="D267" s="193" t="s">
        <v>240</v>
      </c>
      <c r="E267" s="39">
        <f>SUM(E270,E297,E303,E315,E336,E345,E351,E357,E372,E384,E390)</f>
        <v>444462691</v>
      </c>
      <c r="F267" s="39">
        <f>SUM(F270,F297,F303,F315,F336,F345,F351,F357,F372,F384,F390)</f>
        <v>135108887</v>
      </c>
      <c r="G267" s="39">
        <f t="shared" si="10"/>
        <v>309353804</v>
      </c>
      <c r="H267" s="39">
        <f>SUM(H270,H297,H303,H315,H336,H345,H351,H357,H372,H384,H390)</f>
        <v>241463593</v>
      </c>
      <c r="I267" s="39">
        <f>SUM(I270,I297,I303,I315,I336,I345,I351,I357,I372,I384,I390)</f>
        <v>67890211</v>
      </c>
    </row>
    <row r="268" spans="1:9" ht="16.5" customHeight="1">
      <c r="A268" s="204"/>
      <c r="B268" s="287"/>
      <c r="C268" s="204"/>
      <c r="D268" s="194" t="s">
        <v>241</v>
      </c>
      <c r="E268" s="52">
        <f>E266-E267</f>
        <v>-32865201</v>
      </c>
      <c r="F268" s="52">
        <f>F266-F267</f>
        <v>17709113</v>
      </c>
      <c r="G268" s="52">
        <f>G266-G267</f>
        <v>-50574314</v>
      </c>
      <c r="H268" s="39">
        <f>H266-H267</f>
        <v>-44754643</v>
      </c>
      <c r="I268" s="39">
        <f>I266-I267</f>
        <v>-5819671</v>
      </c>
    </row>
    <row r="269" spans="1:9" ht="16.5" customHeight="1">
      <c r="A269" s="204"/>
      <c r="B269" s="204" t="s">
        <v>177</v>
      </c>
      <c r="C269" s="190" t="s">
        <v>474</v>
      </c>
      <c r="D269" s="193" t="s">
        <v>62</v>
      </c>
      <c r="E269" s="39">
        <f>SUM(E272,E275,E278,E281,E284,E287,E290,E293)</f>
        <v>4675170</v>
      </c>
      <c r="F269" s="39">
        <f t="shared" ref="F269:G270" si="11">SUM(F272,F275,F278,F281,F284,F287,F290,F293)</f>
        <v>2000000</v>
      </c>
      <c r="G269" s="39">
        <f t="shared" si="11"/>
        <v>2675170</v>
      </c>
      <c r="H269" s="39">
        <f>SUM(H272,H275,H278,H281,H284,H287,H290,H293)</f>
        <v>2675170</v>
      </c>
      <c r="I269" s="39"/>
    </row>
    <row r="270" spans="1:9" ht="16.5" customHeight="1">
      <c r="A270" s="204"/>
      <c r="B270" s="204"/>
      <c r="C270" s="189"/>
      <c r="D270" s="193" t="s">
        <v>240</v>
      </c>
      <c r="E270" s="39">
        <f>SUM(E273,E276,E279,E282,E285,E288,E291,E294)</f>
        <v>3101800</v>
      </c>
      <c r="F270" s="39">
        <f t="shared" si="11"/>
        <v>1996100</v>
      </c>
      <c r="G270" s="39">
        <f t="shared" si="11"/>
        <v>1105700</v>
      </c>
      <c r="H270" s="39">
        <f>SUM(H273,H276,H279,H282,H285,H288,H291,H294)</f>
        <v>1105700</v>
      </c>
      <c r="I270" s="39"/>
    </row>
    <row r="271" spans="1:9" ht="16.5" customHeight="1">
      <c r="A271" s="204"/>
      <c r="B271" s="204"/>
      <c r="C271" s="188"/>
      <c r="D271" s="193" t="s">
        <v>241</v>
      </c>
      <c r="E271" s="52">
        <f>E269-E270</f>
        <v>1573370</v>
      </c>
      <c r="F271" s="52">
        <f>F269-F270</f>
        <v>3900</v>
      </c>
      <c r="G271" s="52">
        <f>G269-G270</f>
        <v>1569470</v>
      </c>
      <c r="H271" s="39">
        <f t="shared" ref="H271" si="12" xml:space="preserve"> H269-H270</f>
        <v>1569470</v>
      </c>
      <c r="I271" s="39"/>
    </row>
    <row r="272" spans="1:9" ht="16.5" hidden="1" customHeight="1">
      <c r="A272" s="204"/>
      <c r="B272" s="204"/>
      <c r="C272" s="204" t="s">
        <v>178</v>
      </c>
      <c r="D272" s="193" t="s">
        <v>62</v>
      </c>
      <c r="E272" s="39">
        <f>SUM(F272:G272)</f>
        <v>50000</v>
      </c>
      <c r="F272" s="39"/>
      <c r="G272" s="39">
        <f t="shared" si="10"/>
        <v>50000</v>
      </c>
      <c r="H272" s="39">
        <v>50000</v>
      </c>
      <c r="I272" s="39"/>
    </row>
    <row r="273" spans="1:9" ht="16.5" hidden="1" customHeight="1">
      <c r="A273" s="204"/>
      <c r="B273" s="204"/>
      <c r="C273" s="204" t="s">
        <v>180</v>
      </c>
      <c r="D273" s="193" t="s">
        <v>240</v>
      </c>
      <c r="E273" s="39">
        <f>SUM(F273:G273)</f>
        <v>50000</v>
      </c>
      <c r="F273" s="39"/>
      <c r="G273" s="39">
        <f t="shared" si="10"/>
        <v>50000</v>
      </c>
      <c r="H273" s="39">
        <v>50000</v>
      </c>
      <c r="I273" s="39"/>
    </row>
    <row r="274" spans="1:9" ht="16.5" hidden="1" customHeight="1">
      <c r="A274" s="204"/>
      <c r="B274" s="204"/>
      <c r="C274" s="204"/>
      <c r="D274" s="193" t="s">
        <v>241</v>
      </c>
      <c r="E274" s="39">
        <f>E273-E272</f>
        <v>0</v>
      </c>
      <c r="F274" s="39"/>
      <c r="G274" s="39">
        <f t="shared" si="10"/>
        <v>0</v>
      </c>
      <c r="H274" s="39">
        <f>H273-H272</f>
        <v>0</v>
      </c>
      <c r="I274" s="39"/>
    </row>
    <row r="275" spans="1:9" ht="16.5" hidden="1" customHeight="1">
      <c r="A275" s="204"/>
      <c r="B275" s="204"/>
      <c r="C275" s="21" t="s">
        <v>178</v>
      </c>
      <c r="D275" s="193" t="s">
        <v>62</v>
      </c>
      <c r="E275" s="39">
        <f>SUM(F275:G275)</f>
        <v>60000</v>
      </c>
      <c r="F275" s="39"/>
      <c r="G275" s="39">
        <f t="shared" si="10"/>
        <v>60000</v>
      </c>
      <c r="H275" s="39">
        <v>60000</v>
      </c>
      <c r="I275" s="39"/>
    </row>
    <row r="276" spans="1:9" ht="16.5" hidden="1" customHeight="1">
      <c r="A276" s="204"/>
      <c r="B276" s="204"/>
      <c r="C276" s="204" t="s">
        <v>502</v>
      </c>
      <c r="D276" s="193" t="s">
        <v>240</v>
      </c>
      <c r="E276" s="39">
        <f>SUM(F276:G276)</f>
        <v>0</v>
      </c>
      <c r="F276" s="39"/>
      <c r="G276" s="39">
        <f t="shared" si="10"/>
        <v>0</v>
      </c>
      <c r="H276" s="39"/>
      <c r="I276" s="39"/>
    </row>
    <row r="277" spans="1:9" ht="16.5" hidden="1" customHeight="1">
      <c r="A277" s="204"/>
      <c r="B277" s="204"/>
      <c r="C277" s="205"/>
      <c r="D277" s="193" t="s">
        <v>241</v>
      </c>
      <c r="E277" s="39">
        <f>E275-E276</f>
        <v>60000</v>
      </c>
      <c r="F277" s="39"/>
      <c r="G277" s="39">
        <f t="shared" si="10"/>
        <v>0</v>
      </c>
      <c r="H277" s="39"/>
      <c r="I277" s="39"/>
    </row>
    <row r="278" spans="1:9" ht="16.5" hidden="1" customHeight="1">
      <c r="A278" s="204"/>
      <c r="B278" s="204"/>
      <c r="C278" s="204" t="s">
        <v>178</v>
      </c>
      <c r="D278" s="193" t="s">
        <v>62</v>
      </c>
      <c r="E278" s="39">
        <f>SUM( F278:G278)</f>
        <v>98900</v>
      </c>
      <c r="F278" s="39"/>
      <c r="G278" s="39">
        <f t="shared" si="10"/>
        <v>98900</v>
      </c>
      <c r="H278" s="39">
        <v>98900</v>
      </c>
      <c r="I278" s="39"/>
    </row>
    <row r="279" spans="1:9" ht="16.5" hidden="1" customHeight="1">
      <c r="A279" s="204"/>
      <c r="B279" s="204"/>
      <c r="C279" s="204" t="s">
        <v>181</v>
      </c>
      <c r="D279" s="193" t="s">
        <v>240</v>
      </c>
      <c r="E279" s="39">
        <f>SUM( F279:G279)</f>
        <v>98900</v>
      </c>
      <c r="F279" s="39"/>
      <c r="G279" s="39">
        <f t="shared" si="10"/>
        <v>98900</v>
      </c>
      <c r="H279" s="39">
        <v>98900</v>
      </c>
      <c r="I279" s="39"/>
    </row>
    <row r="280" spans="1:9" ht="16.5" hidden="1" customHeight="1">
      <c r="A280" s="204"/>
      <c r="B280" s="204"/>
      <c r="C280" s="204"/>
      <c r="D280" s="193" t="s">
        <v>241</v>
      </c>
      <c r="E280" s="39">
        <f>E279-E278</f>
        <v>0</v>
      </c>
      <c r="F280" s="39"/>
      <c r="G280" s="39">
        <f t="shared" si="10"/>
        <v>0</v>
      </c>
      <c r="H280" s="39">
        <f>H279-H278</f>
        <v>0</v>
      </c>
      <c r="I280" s="39"/>
    </row>
    <row r="281" spans="1:9" ht="16.5" hidden="1" customHeight="1">
      <c r="A281" s="204"/>
      <c r="B281" s="204"/>
      <c r="C281" s="21" t="s">
        <v>178</v>
      </c>
      <c r="D281" s="193" t="s">
        <v>62</v>
      </c>
      <c r="E281" s="39">
        <f>SUM( F281:G281)</f>
        <v>1409100</v>
      </c>
      <c r="F281" s="39"/>
      <c r="G281" s="39">
        <f t="shared" si="10"/>
        <v>1409100</v>
      </c>
      <c r="H281" s="39">
        <v>1409100</v>
      </c>
      <c r="I281" s="39"/>
    </row>
    <row r="282" spans="1:9" ht="16.5" hidden="1" customHeight="1">
      <c r="A282" s="204"/>
      <c r="B282" s="204"/>
      <c r="C282" s="204" t="s">
        <v>501</v>
      </c>
      <c r="D282" s="193" t="s">
        <v>240</v>
      </c>
      <c r="E282" s="39">
        <f>SUM( F282:G282)</f>
        <v>99630</v>
      </c>
      <c r="F282" s="39"/>
      <c r="G282" s="39">
        <f t="shared" si="10"/>
        <v>99630</v>
      </c>
      <c r="H282" s="39">
        <v>99630</v>
      </c>
      <c r="I282" s="39"/>
    </row>
    <row r="283" spans="1:9" ht="16.5" hidden="1" customHeight="1">
      <c r="A283" s="204"/>
      <c r="B283" s="204"/>
      <c r="C283" s="205"/>
      <c r="D283" s="193" t="s">
        <v>241</v>
      </c>
      <c r="E283" s="39">
        <f>E282-E281</f>
        <v>-1309470</v>
      </c>
      <c r="F283" s="39"/>
      <c r="G283" s="39">
        <f t="shared" si="10"/>
        <v>-1309470</v>
      </c>
      <c r="H283" s="39">
        <f>H282-H281</f>
        <v>-1309470</v>
      </c>
      <c r="I283" s="39"/>
    </row>
    <row r="284" spans="1:9" ht="16.5" hidden="1" customHeight="1">
      <c r="A284" s="204"/>
      <c r="B284" s="204"/>
      <c r="C284" s="204" t="s">
        <v>178</v>
      </c>
      <c r="D284" s="193" t="s">
        <v>62</v>
      </c>
      <c r="E284" s="39">
        <f>SUM( F284:G284)</f>
        <v>400000</v>
      </c>
      <c r="F284" s="39"/>
      <c r="G284" s="39">
        <f t="shared" si="10"/>
        <v>400000</v>
      </c>
      <c r="H284" s="39">
        <v>400000</v>
      </c>
      <c r="I284" s="39"/>
    </row>
    <row r="285" spans="1:9" ht="16.5" hidden="1" customHeight="1">
      <c r="A285" s="204"/>
      <c r="B285" s="204"/>
      <c r="C285" s="204" t="s">
        <v>500</v>
      </c>
      <c r="D285" s="193" t="s">
        <v>240</v>
      </c>
      <c r="E285" s="39">
        <f>SUM( F285:G285)</f>
        <v>370000</v>
      </c>
      <c r="F285" s="39"/>
      <c r="G285" s="39">
        <f t="shared" si="10"/>
        <v>370000</v>
      </c>
      <c r="H285" s="39">
        <v>370000</v>
      </c>
      <c r="I285" s="39"/>
    </row>
    <row r="286" spans="1:9" ht="16.5" hidden="1" customHeight="1" thickBot="1">
      <c r="A286" s="205"/>
      <c r="B286" s="205"/>
      <c r="C286" s="205"/>
      <c r="D286" s="193" t="s">
        <v>241</v>
      </c>
      <c r="E286" s="39">
        <f>E284-E285</f>
        <v>30000</v>
      </c>
      <c r="F286" s="39"/>
      <c r="G286" s="39">
        <f t="shared" si="10"/>
        <v>-30000</v>
      </c>
      <c r="H286" s="39">
        <f>H285-H284</f>
        <v>-30000</v>
      </c>
      <c r="I286" s="39"/>
    </row>
    <row r="287" spans="1:9" ht="16.5" hidden="1" customHeight="1" thickTop="1">
      <c r="A287" s="204"/>
      <c r="B287" s="204"/>
      <c r="C287" s="204" t="s">
        <v>178</v>
      </c>
      <c r="D287" s="201" t="s">
        <v>62</v>
      </c>
      <c r="E287" s="39">
        <f>SUM( F287:G287)</f>
        <v>518000</v>
      </c>
      <c r="F287" s="39"/>
      <c r="G287" s="39">
        <f t="shared" si="10"/>
        <v>518000</v>
      </c>
      <c r="H287" s="39">
        <v>518000</v>
      </c>
      <c r="I287" s="39"/>
    </row>
    <row r="288" spans="1:9" ht="16.5" hidden="1" customHeight="1">
      <c r="A288" s="204"/>
      <c r="B288" s="204"/>
      <c r="C288" s="27" t="s">
        <v>182</v>
      </c>
      <c r="D288" s="193" t="s">
        <v>240</v>
      </c>
      <c r="E288" s="39">
        <f>SUM( F288:G288)</f>
        <v>348000</v>
      </c>
      <c r="F288" s="39"/>
      <c r="G288" s="39">
        <f t="shared" si="10"/>
        <v>348000</v>
      </c>
      <c r="H288" s="39">
        <v>348000</v>
      </c>
      <c r="I288" s="39"/>
    </row>
    <row r="289" spans="1:9" ht="16.5" hidden="1" customHeight="1">
      <c r="A289" s="204"/>
      <c r="B289" s="204"/>
      <c r="C289" s="204"/>
      <c r="D289" s="193" t="s">
        <v>241</v>
      </c>
      <c r="E289" s="39">
        <f>E287-E288</f>
        <v>170000</v>
      </c>
      <c r="F289" s="39"/>
      <c r="G289" s="39">
        <f t="shared" si="10"/>
        <v>-170000</v>
      </c>
      <c r="H289" s="39">
        <f>H288-H287</f>
        <v>-170000</v>
      </c>
      <c r="I289" s="39"/>
    </row>
    <row r="290" spans="1:9" ht="16.5" hidden="1" customHeight="1">
      <c r="A290" s="204"/>
      <c r="B290" s="204"/>
      <c r="C290" s="21" t="s">
        <v>178</v>
      </c>
      <c r="D290" s="193" t="s">
        <v>62</v>
      </c>
      <c r="E290" s="39">
        <f>SUM( F290:G290)</f>
        <v>139170</v>
      </c>
      <c r="F290" s="39"/>
      <c r="G290" s="39">
        <f t="shared" si="10"/>
        <v>139170</v>
      </c>
      <c r="H290" s="39">
        <v>139170</v>
      </c>
      <c r="I290" s="39"/>
    </row>
    <row r="291" spans="1:9" ht="16.5" hidden="1" customHeight="1">
      <c r="A291" s="204"/>
      <c r="B291" s="204"/>
      <c r="C291" s="27" t="s">
        <v>183</v>
      </c>
      <c r="D291" s="193" t="s">
        <v>240</v>
      </c>
      <c r="E291" s="39">
        <f>SUM( F291:G291)</f>
        <v>139170</v>
      </c>
      <c r="F291" s="39"/>
      <c r="G291" s="39">
        <f t="shared" si="10"/>
        <v>139170</v>
      </c>
      <c r="H291" s="39">
        <v>139170</v>
      </c>
      <c r="I291" s="39"/>
    </row>
    <row r="292" spans="1:9" ht="16.5" hidden="1" customHeight="1">
      <c r="A292" s="204"/>
      <c r="B292" s="204"/>
      <c r="C292" s="205"/>
      <c r="D292" s="193" t="s">
        <v>241</v>
      </c>
      <c r="E292" s="39">
        <f>E291-E290</f>
        <v>0</v>
      </c>
      <c r="F292" s="39"/>
      <c r="G292" s="39">
        <f t="shared" si="10"/>
        <v>0</v>
      </c>
      <c r="H292" s="39">
        <f>H291-H290</f>
        <v>0</v>
      </c>
      <c r="I292" s="39"/>
    </row>
    <row r="293" spans="1:9" ht="16.5" hidden="1" customHeight="1">
      <c r="A293" s="204"/>
      <c r="B293" s="204"/>
      <c r="C293" s="204" t="s">
        <v>178</v>
      </c>
      <c r="D293" s="193" t="s">
        <v>62</v>
      </c>
      <c r="E293" s="39">
        <f>SUM( F293:G293)</f>
        <v>2000000</v>
      </c>
      <c r="F293" s="39">
        <v>2000000</v>
      </c>
      <c r="G293" s="39">
        <f t="shared" si="10"/>
        <v>0</v>
      </c>
      <c r="H293" s="39"/>
      <c r="I293" s="39"/>
    </row>
    <row r="294" spans="1:9" ht="16.5" hidden="1" customHeight="1">
      <c r="A294" s="204"/>
      <c r="B294" s="204"/>
      <c r="C294" s="204" t="s">
        <v>184</v>
      </c>
      <c r="D294" s="193" t="s">
        <v>240</v>
      </c>
      <c r="E294" s="39">
        <f>SUM( F294:G294)</f>
        <v>1996100</v>
      </c>
      <c r="F294" s="39">
        <v>1996100</v>
      </c>
      <c r="G294" s="39">
        <f t="shared" si="10"/>
        <v>0</v>
      </c>
      <c r="H294" s="39"/>
      <c r="I294" s="39"/>
    </row>
    <row r="295" spans="1:9" ht="16.5" hidden="1" customHeight="1">
      <c r="A295" s="204"/>
      <c r="B295" s="204"/>
      <c r="C295" s="204"/>
      <c r="D295" s="193" t="s">
        <v>241</v>
      </c>
      <c r="E295" s="39">
        <f>E293-E294</f>
        <v>3900</v>
      </c>
      <c r="F295" s="39">
        <f>F294-F293</f>
        <v>-3900</v>
      </c>
      <c r="G295" s="39">
        <f t="shared" si="10"/>
        <v>0</v>
      </c>
      <c r="H295" s="39"/>
      <c r="I295" s="39"/>
    </row>
    <row r="296" spans="1:9" ht="16.5" customHeight="1">
      <c r="A296" s="204"/>
      <c r="B296" s="204"/>
      <c r="C296" s="190" t="s">
        <v>407</v>
      </c>
      <c r="D296" s="193" t="s">
        <v>62</v>
      </c>
      <c r="E296" s="39">
        <f>SUM( F296:G296)</f>
        <v>1796840</v>
      </c>
      <c r="F296" s="39">
        <f>SUM(F299)</f>
        <v>900000</v>
      </c>
      <c r="G296" s="39">
        <f t="shared" si="10"/>
        <v>896840</v>
      </c>
      <c r="H296" s="39">
        <f>SUM(H299)</f>
        <v>896840</v>
      </c>
      <c r="I296" s="39"/>
    </row>
    <row r="297" spans="1:9" ht="16.5" customHeight="1">
      <c r="A297" s="204"/>
      <c r="B297" s="204"/>
      <c r="C297" s="189"/>
      <c r="D297" s="193" t="s">
        <v>240</v>
      </c>
      <c r="E297" s="39">
        <f>SUM( F297:G297)</f>
        <v>1760330</v>
      </c>
      <c r="F297" s="39">
        <f>SUM(F300)</f>
        <v>889350</v>
      </c>
      <c r="G297" s="39">
        <f t="shared" si="10"/>
        <v>870980</v>
      </c>
      <c r="H297" s="39">
        <f>SUM(H300)</f>
        <v>870980</v>
      </c>
      <c r="I297" s="39"/>
    </row>
    <row r="298" spans="1:9" ht="16.5" customHeight="1">
      <c r="A298" s="204"/>
      <c r="B298" s="204"/>
      <c r="C298" s="188"/>
      <c r="D298" s="193" t="s">
        <v>241</v>
      </c>
      <c r="E298" s="52">
        <f>E296-E297</f>
        <v>36510</v>
      </c>
      <c r="F298" s="52">
        <f>F296-F297</f>
        <v>10650</v>
      </c>
      <c r="G298" s="52">
        <f>G296-G297</f>
        <v>25860</v>
      </c>
      <c r="H298" s="39">
        <f>H297-H296</f>
        <v>-25860</v>
      </c>
      <c r="I298" s="39"/>
    </row>
    <row r="299" spans="1:9" ht="16.5" hidden="1" customHeight="1">
      <c r="A299" s="204"/>
      <c r="B299" s="204"/>
      <c r="C299" s="204" t="s">
        <v>179</v>
      </c>
      <c r="D299" s="193" t="s">
        <v>62</v>
      </c>
      <c r="E299" s="39">
        <f>SUM( F299:G299)</f>
        <v>1796840</v>
      </c>
      <c r="F299" s="39">
        <v>900000</v>
      </c>
      <c r="G299" s="39">
        <f t="shared" si="10"/>
        <v>896840</v>
      </c>
      <c r="H299" s="39">
        <v>896840</v>
      </c>
      <c r="I299" s="39"/>
    </row>
    <row r="300" spans="1:9" ht="16.5" hidden="1" customHeight="1">
      <c r="A300" s="204"/>
      <c r="B300" s="204"/>
      <c r="C300" s="204" t="s">
        <v>45</v>
      </c>
      <c r="D300" s="193" t="s">
        <v>240</v>
      </c>
      <c r="E300" s="39">
        <f>SUM( F300:G300)</f>
        <v>1760330</v>
      </c>
      <c r="F300" s="39">
        <v>889350</v>
      </c>
      <c r="G300" s="39">
        <f t="shared" si="10"/>
        <v>870980</v>
      </c>
      <c r="H300" s="39">
        <v>870980</v>
      </c>
      <c r="I300" s="39"/>
    </row>
    <row r="301" spans="1:9" ht="16.5" hidden="1" customHeight="1">
      <c r="A301" s="204"/>
      <c r="B301" s="204"/>
      <c r="C301" s="204"/>
      <c r="D301" s="193" t="s">
        <v>241</v>
      </c>
      <c r="E301" s="39">
        <f>E299-E300</f>
        <v>36510</v>
      </c>
      <c r="F301" s="39">
        <f>F300-F299</f>
        <v>-10650</v>
      </c>
      <c r="G301" s="39">
        <f t="shared" si="10"/>
        <v>-25860</v>
      </c>
      <c r="H301" s="39">
        <f>H300-H299</f>
        <v>-25860</v>
      </c>
      <c r="I301" s="39"/>
    </row>
    <row r="302" spans="1:9" ht="16.5" customHeight="1">
      <c r="A302" s="204"/>
      <c r="B302" s="204"/>
      <c r="C302" s="190" t="s">
        <v>405</v>
      </c>
      <c r="D302" s="193" t="s">
        <v>62</v>
      </c>
      <c r="E302" s="39">
        <f>SUM(E305,E308,E311)</f>
        <v>59949470</v>
      </c>
      <c r="F302" s="39">
        <f>SUM(F305,F308,F311)</f>
        <v>58200000</v>
      </c>
      <c r="G302" s="39">
        <f t="shared" si="10"/>
        <v>1749470</v>
      </c>
      <c r="H302" s="39">
        <f>SUM(H305,H308,H311)</f>
        <v>1749470</v>
      </c>
      <c r="I302" s="39"/>
    </row>
    <row r="303" spans="1:9" ht="16.5" customHeight="1">
      <c r="A303" s="204"/>
      <c r="B303" s="204"/>
      <c r="C303" s="189"/>
      <c r="D303" s="193" t="s">
        <v>240</v>
      </c>
      <c r="E303" s="39">
        <f>SUM(E306,E309,E312)</f>
        <v>59420850</v>
      </c>
      <c r="F303" s="39">
        <f>SUM(F306,F309,F312)</f>
        <v>57595420</v>
      </c>
      <c r="G303" s="39">
        <f t="shared" si="10"/>
        <v>1825430</v>
      </c>
      <c r="H303" s="39">
        <f>SUM(H306,H309,H312)</f>
        <v>1825430</v>
      </c>
      <c r="I303" s="39"/>
    </row>
    <row r="304" spans="1:9" ht="16.5" customHeight="1">
      <c r="A304" s="204"/>
      <c r="B304" s="204"/>
      <c r="C304" s="188"/>
      <c r="D304" s="193" t="s">
        <v>241</v>
      </c>
      <c r="E304" s="52">
        <f>E302-E303</f>
        <v>528620</v>
      </c>
      <c r="F304" s="52">
        <f>F302-F303</f>
        <v>604580</v>
      </c>
      <c r="G304" s="52">
        <f>G302-G303</f>
        <v>-75960</v>
      </c>
      <c r="H304" s="39">
        <f>SUM(H307,H310,H313)</f>
        <v>75960</v>
      </c>
      <c r="I304" s="39"/>
    </row>
    <row r="305" spans="1:9" ht="16.5" hidden="1" customHeight="1">
      <c r="A305" s="204"/>
      <c r="B305" s="204"/>
      <c r="C305" s="204" t="s">
        <v>185</v>
      </c>
      <c r="D305" s="193" t="s">
        <v>62</v>
      </c>
      <c r="E305" s="39">
        <f>SUM( F305:G305)</f>
        <v>59319000</v>
      </c>
      <c r="F305" s="39">
        <v>58200000</v>
      </c>
      <c r="G305" s="39">
        <f t="shared" si="10"/>
        <v>1119000</v>
      </c>
      <c r="H305" s="39">
        <v>1119000</v>
      </c>
      <c r="I305" s="39"/>
    </row>
    <row r="306" spans="1:9" ht="16.5" hidden="1" customHeight="1">
      <c r="A306" s="204"/>
      <c r="B306" s="204"/>
      <c r="C306" s="204" t="s">
        <v>187</v>
      </c>
      <c r="D306" s="193" t="s">
        <v>240</v>
      </c>
      <c r="E306" s="39">
        <f>SUM( F306:G306)</f>
        <v>58790380</v>
      </c>
      <c r="F306" s="39">
        <v>57595420</v>
      </c>
      <c r="G306" s="39">
        <f t="shared" si="10"/>
        <v>1194960</v>
      </c>
      <c r="H306" s="39">
        <v>1194960</v>
      </c>
      <c r="I306" s="39"/>
    </row>
    <row r="307" spans="1:9" ht="16.5" hidden="1" customHeight="1">
      <c r="A307" s="204"/>
      <c r="B307" s="204"/>
      <c r="C307" s="204"/>
      <c r="D307" s="193" t="s">
        <v>241</v>
      </c>
      <c r="E307" s="39">
        <f>E305-E306</f>
        <v>528620</v>
      </c>
      <c r="F307" s="39">
        <f>F306-F305</f>
        <v>-604580</v>
      </c>
      <c r="G307" s="39">
        <f t="shared" si="10"/>
        <v>75960</v>
      </c>
      <c r="H307" s="39">
        <f>H306-H305</f>
        <v>75960</v>
      </c>
      <c r="I307" s="39"/>
    </row>
    <row r="308" spans="1:9" ht="16.5" hidden="1" customHeight="1">
      <c r="A308" s="204"/>
      <c r="B308" s="204"/>
      <c r="C308" s="21" t="s">
        <v>185</v>
      </c>
      <c r="D308" s="193" t="s">
        <v>62</v>
      </c>
      <c r="E308" s="39">
        <f>SUM( F308:G308)</f>
        <v>513770</v>
      </c>
      <c r="F308" s="39"/>
      <c r="G308" s="39">
        <f t="shared" si="10"/>
        <v>513770</v>
      </c>
      <c r="H308" s="39">
        <v>513770</v>
      </c>
      <c r="I308" s="39"/>
    </row>
    <row r="309" spans="1:9" ht="16.5" hidden="1" customHeight="1">
      <c r="A309" s="204"/>
      <c r="B309" s="204"/>
      <c r="C309" s="204" t="s">
        <v>499</v>
      </c>
      <c r="D309" s="193" t="s">
        <v>240</v>
      </c>
      <c r="E309" s="39">
        <f>SUM( F309:G309)</f>
        <v>513770</v>
      </c>
      <c r="F309" s="39"/>
      <c r="G309" s="39">
        <f t="shared" si="10"/>
        <v>513770</v>
      </c>
      <c r="H309" s="39">
        <v>513770</v>
      </c>
      <c r="I309" s="39"/>
    </row>
    <row r="310" spans="1:9" ht="16.5" hidden="1" customHeight="1">
      <c r="A310" s="204"/>
      <c r="B310" s="204"/>
      <c r="C310" s="205"/>
      <c r="D310" s="193" t="s">
        <v>241</v>
      </c>
      <c r="E310" s="39">
        <f>E308-E309</f>
        <v>0</v>
      </c>
      <c r="F310" s="39"/>
      <c r="G310" s="39">
        <f t="shared" si="10"/>
        <v>0</v>
      </c>
      <c r="H310" s="39">
        <f>H309-H308</f>
        <v>0</v>
      </c>
      <c r="I310" s="39"/>
    </row>
    <row r="311" spans="1:9" ht="16.5" hidden="1" customHeight="1">
      <c r="A311" s="204"/>
      <c r="B311" s="204"/>
      <c r="C311" s="204" t="s">
        <v>185</v>
      </c>
      <c r="D311" s="196" t="s">
        <v>62</v>
      </c>
      <c r="E311" s="39">
        <f>SUM( F311:G311)</f>
        <v>116700</v>
      </c>
      <c r="F311" s="39"/>
      <c r="G311" s="39">
        <f t="shared" si="10"/>
        <v>116700</v>
      </c>
      <c r="H311" s="39">
        <v>116700</v>
      </c>
      <c r="I311" s="39"/>
    </row>
    <row r="312" spans="1:9" ht="16.5" hidden="1" customHeight="1">
      <c r="A312" s="204"/>
      <c r="B312" s="204"/>
      <c r="C312" s="204" t="s">
        <v>188</v>
      </c>
      <c r="D312" s="193" t="s">
        <v>240</v>
      </c>
      <c r="E312" s="39">
        <f>SUM( F312:G312)</f>
        <v>116700</v>
      </c>
      <c r="F312" s="39"/>
      <c r="G312" s="39">
        <f t="shared" si="10"/>
        <v>116700</v>
      </c>
      <c r="H312" s="39">
        <v>116700</v>
      </c>
      <c r="I312" s="39"/>
    </row>
    <row r="313" spans="1:9" ht="16.5" hidden="1" customHeight="1">
      <c r="A313" s="205"/>
      <c r="B313" s="205"/>
      <c r="C313" s="204"/>
      <c r="D313" s="194" t="s">
        <v>241</v>
      </c>
      <c r="E313" s="39">
        <f xml:space="preserve"> E311-E3121</f>
        <v>116700</v>
      </c>
      <c r="F313" s="39"/>
      <c r="G313" s="39">
        <f t="shared" si="10"/>
        <v>0</v>
      </c>
      <c r="H313" s="39">
        <f>H312-H311</f>
        <v>0</v>
      </c>
      <c r="I313" s="39"/>
    </row>
    <row r="314" spans="1:9" ht="16.5" customHeight="1">
      <c r="A314" s="195"/>
      <c r="B314" s="195"/>
      <c r="C314" s="190" t="s">
        <v>403</v>
      </c>
      <c r="D314" s="193" t="s">
        <v>62</v>
      </c>
      <c r="E314" s="39">
        <f t="shared" ref="E314:F315" si="13">SUM(E317,E320,E323,E326,E329,E332)</f>
        <v>17930960</v>
      </c>
      <c r="F314" s="39">
        <f t="shared" si="13"/>
        <v>6628000</v>
      </c>
      <c r="G314" s="39">
        <f t="shared" si="10"/>
        <v>11302960</v>
      </c>
      <c r="H314" s="39">
        <f t="shared" ref="H314:I316" si="14">SUM(H317,H320,H323,H326,H329,H332)</f>
        <v>5403020</v>
      </c>
      <c r="I314" s="39">
        <f t="shared" si="14"/>
        <v>5899940</v>
      </c>
    </row>
    <row r="315" spans="1:9" ht="16.5" customHeight="1">
      <c r="A315" s="195"/>
      <c r="B315" s="195"/>
      <c r="C315" s="189"/>
      <c r="D315" s="193" t="s">
        <v>240</v>
      </c>
      <c r="E315" s="39">
        <f t="shared" si="13"/>
        <v>18405840</v>
      </c>
      <c r="F315" s="39">
        <f t="shared" si="13"/>
        <v>7298000</v>
      </c>
      <c r="G315" s="39">
        <f t="shared" si="10"/>
        <v>11107840</v>
      </c>
      <c r="H315" s="39">
        <f t="shared" si="14"/>
        <v>4928950</v>
      </c>
      <c r="I315" s="39">
        <f t="shared" si="14"/>
        <v>6178890</v>
      </c>
    </row>
    <row r="316" spans="1:9" ht="16.5" customHeight="1">
      <c r="A316" s="195"/>
      <c r="B316" s="195"/>
      <c r="C316" s="188"/>
      <c r="D316" s="194" t="s">
        <v>241</v>
      </c>
      <c r="E316" s="52">
        <f>E314-E315</f>
        <v>-474880</v>
      </c>
      <c r="F316" s="52">
        <f>F314-F315</f>
        <v>-670000</v>
      </c>
      <c r="G316" s="52">
        <f>G314-G315</f>
        <v>195120</v>
      </c>
      <c r="H316" s="39">
        <f t="shared" si="14"/>
        <v>-474070</v>
      </c>
      <c r="I316" s="39">
        <f t="shared" si="14"/>
        <v>278950</v>
      </c>
    </row>
    <row r="317" spans="1:9" ht="16.5" hidden="1" customHeight="1">
      <c r="A317" s="204"/>
      <c r="B317" s="204"/>
      <c r="C317" s="21" t="s">
        <v>186</v>
      </c>
      <c r="D317" s="193" t="s">
        <v>62</v>
      </c>
      <c r="E317" s="39">
        <f>SUM( F317:G317)</f>
        <v>5425000</v>
      </c>
      <c r="F317" s="39">
        <v>1260000</v>
      </c>
      <c r="G317" s="39">
        <f t="shared" si="10"/>
        <v>4165000</v>
      </c>
      <c r="H317" s="39">
        <v>525590</v>
      </c>
      <c r="I317" s="39">
        <v>3639410</v>
      </c>
    </row>
    <row r="318" spans="1:9" ht="16.5" hidden="1" customHeight="1">
      <c r="A318" s="204"/>
      <c r="B318" s="204"/>
      <c r="C318" s="204" t="s">
        <v>498</v>
      </c>
      <c r="D318" s="193" t="s">
        <v>240</v>
      </c>
      <c r="E318" s="39">
        <f>SUM( F318:G318)</f>
        <v>5583760</v>
      </c>
      <c r="F318" s="39">
        <v>1460000</v>
      </c>
      <c r="G318" s="39">
        <f t="shared" si="10"/>
        <v>4123760</v>
      </c>
      <c r="H318" s="39">
        <v>684350</v>
      </c>
      <c r="I318" s="39">
        <v>3439410</v>
      </c>
    </row>
    <row r="319" spans="1:9" ht="16.5" hidden="1" customHeight="1">
      <c r="A319" s="204"/>
      <c r="B319" s="204"/>
      <c r="C319" s="205"/>
      <c r="D319" s="193" t="s">
        <v>241</v>
      </c>
      <c r="E319" s="39">
        <f>E317-E318</f>
        <v>-158760</v>
      </c>
      <c r="F319" s="39">
        <f t="shared" ref="F319:G319" si="15">F317-F318</f>
        <v>-200000</v>
      </c>
      <c r="G319" s="39">
        <f t="shared" si="15"/>
        <v>41240</v>
      </c>
      <c r="H319" s="39">
        <f>H318-H317</f>
        <v>158760</v>
      </c>
      <c r="I319" s="39">
        <f>I318-I317</f>
        <v>-200000</v>
      </c>
    </row>
    <row r="320" spans="1:9" ht="16.5" hidden="1" customHeight="1">
      <c r="A320" s="204"/>
      <c r="B320" s="204"/>
      <c r="C320" s="204" t="s">
        <v>186</v>
      </c>
      <c r="D320" s="193" t="s">
        <v>62</v>
      </c>
      <c r="E320" s="39">
        <f>SUM( F320:G320)</f>
        <v>4911700</v>
      </c>
      <c r="F320" s="39">
        <v>890000</v>
      </c>
      <c r="G320" s="39">
        <f t="shared" si="10"/>
        <v>4021700</v>
      </c>
      <c r="H320" s="39">
        <v>3304930</v>
      </c>
      <c r="I320" s="39">
        <v>716770</v>
      </c>
    </row>
    <row r="321" spans="1:9" ht="16.5" hidden="1" customHeight="1">
      <c r="A321" s="204"/>
      <c r="B321" s="204"/>
      <c r="C321" s="204" t="s">
        <v>189</v>
      </c>
      <c r="D321" s="193" t="s">
        <v>240</v>
      </c>
      <c r="E321" s="39">
        <f>SUM( F321:G321)</f>
        <v>4931470</v>
      </c>
      <c r="F321" s="39">
        <v>1320000</v>
      </c>
      <c r="G321" s="39">
        <f t="shared" si="10"/>
        <v>3611470</v>
      </c>
      <c r="H321" s="39">
        <v>2894700</v>
      </c>
      <c r="I321" s="39">
        <v>716770</v>
      </c>
    </row>
    <row r="322" spans="1:9" ht="16.5" hidden="1" customHeight="1">
      <c r="A322" s="204"/>
      <c r="B322" s="204"/>
      <c r="C322" s="204"/>
      <c r="D322" s="193" t="s">
        <v>241</v>
      </c>
      <c r="E322" s="39">
        <f>E320-E321</f>
        <v>-19770</v>
      </c>
      <c r="F322" s="39">
        <f t="shared" ref="F322:G322" si="16">F320-F321</f>
        <v>-430000</v>
      </c>
      <c r="G322" s="39">
        <f t="shared" si="16"/>
        <v>410230</v>
      </c>
      <c r="H322" s="39">
        <f>H321-H320</f>
        <v>-410230</v>
      </c>
      <c r="I322" s="39">
        <f>I321-I320</f>
        <v>0</v>
      </c>
    </row>
    <row r="323" spans="1:9" ht="16.5" hidden="1" customHeight="1">
      <c r="A323" s="204"/>
      <c r="B323" s="204"/>
      <c r="C323" s="21" t="s">
        <v>186</v>
      </c>
      <c r="D323" s="193" t="s">
        <v>62</v>
      </c>
      <c r="E323" s="39">
        <f>SUM( F323:G323)</f>
        <v>1600000</v>
      </c>
      <c r="F323" s="39">
        <v>1250000</v>
      </c>
      <c r="G323" s="39">
        <f t="shared" si="10"/>
        <v>350000</v>
      </c>
      <c r="H323" s="39">
        <v>350000</v>
      </c>
      <c r="I323" s="39"/>
    </row>
    <row r="324" spans="1:9" ht="16.5" hidden="1" customHeight="1">
      <c r="A324" s="204"/>
      <c r="B324" s="204"/>
      <c r="C324" s="204" t="s">
        <v>497</v>
      </c>
      <c r="D324" s="193" t="s">
        <v>240</v>
      </c>
      <c r="E324" s="39">
        <f>SUM( F324:G324)</f>
        <v>1472400</v>
      </c>
      <c r="F324" s="39">
        <v>1250000</v>
      </c>
      <c r="G324" s="39">
        <f t="shared" si="10"/>
        <v>222400</v>
      </c>
      <c r="H324" s="39">
        <v>222400</v>
      </c>
      <c r="I324" s="39"/>
    </row>
    <row r="325" spans="1:9" ht="16.5" hidden="1" customHeight="1">
      <c r="A325" s="204"/>
      <c r="B325" s="204"/>
      <c r="C325" s="205"/>
      <c r="D325" s="193" t="s">
        <v>241</v>
      </c>
      <c r="E325" s="39">
        <f xml:space="preserve"> E323-E324</f>
        <v>127600</v>
      </c>
      <c r="F325" s="39">
        <f t="shared" ref="F325:G325" si="17" xml:space="preserve"> F323-F324</f>
        <v>0</v>
      </c>
      <c r="G325" s="39">
        <f t="shared" si="17"/>
        <v>127600</v>
      </c>
      <c r="H325" s="39">
        <f>H324-H323</f>
        <v>-127600</v>
      </c>
      <c r="I325" s="39"/>
    </row>
    <row r="326" spans="1:9" ht="16.5" hidden="1" customHeight="1">
      <c r="A326" s="204"/>
      <c r="B326" s="204"/>
      <c r="C326" s="204" t="s">
        <v>186</v>
      </c>
      <c r="D326" s="193" t="s">
        <v>62</v>
      </c>
      <c r="E326" s="39">
        <f>SUM(F326:G326)</f>
        <v>707000</v>
      </c>
      <c r="F326" s="39"/>
      <c r="G326" s="39">
        <f t="shared" si="10"/>
        <v>707000</v>
      </c>
      <c r="H326" s="39">
        <v>707000</v>
      </c>
      <c r="I326" s="39"/>
    </row>
    <row r="327" spans="1:9" ht="16.5" hidden="1" customHeight="1">
      <c r="A327" s="204"/>
      <c r="B327" s="204"/>
      <c r="C327" s="204" t="s">
        <v>496</v>
      </c>
      <c r="D327" s="193" t="s">
        <v>240</v>
      </c>
      <c r="E327" s="39">
        <f>SUM(F327:G327)</f>
        <v>612000</v>
      </c>
      <c r="F327" s="39"/>
      <c r="G327" s="39">
        <f t="shared" ref="G327:G390" si="18">SUM(H327:I327)</f>
        <v>612000</v>
      </c>
      <c r="H327" s="39">
        <v>612000</v>
      </c>
      <c r="I327" s="39"/>
    </row>
    <row r="328" spans="1:9" ht="16.5" hidden="1" customHeight="1">
      <c r="A328" s="204"/>
      <c r="B328" s="204"/>
      <c r="C328" s="204"/>
      <c r="D328" s="193" t="s">
        <v>241</v>
      </c>
      <c r="E328" s="39">
        <f>E326-E327</f>
        <v>95000</v>
      </c>
      <c r="F328" s="39">
        <f t="shared" ref="F328:G328" si="19">F326-F327</f>
        <v>0</v>
      </c>
      <c r="G328" s="39">
        <f t="shared" si="19"/>
        <v>95000</v>
      </c>
      <c r="H328" s="39">
        <f>H327-H326</f>
        <v>-95000</v>
      </c>
      <c r="I328" s="39"/>
    </row>
    <row r="329" spans="1:9" ht="16.5" hidden="1" customHeight="1">
      <c r="A329" s="204"/>
      <c r="B329" s="204"/>
      <c r="C329" s="21" t="s">
        <v>186</v>
      </c>
      <c r="D329" s="193" t="s">
        <v>62</v>
      </c>
      <c r="E329" s="39">
        <f>SUM(F329:G329)</f>
        <v>3100500</v>
      </c>
      <c r="F329" s="39">
        <v>2128000</v>
      </c>
      <c r="G329" s="39">
        <f t="shared" si="18"/>
        <v>972500</v>
      </c>
      <c r="H329" s="39">
        <v>340000</v>
      </c>
      <c r="I329" s="39">
        <v>632500</v>
      </c>
    </row>
    <row r="330" spans="1:9" ht="16.5" hidden="1" customHeight="1">
      <c r="A330" s="204"/>
      <c r="B330" s="204"/>
      <c r="C330" s="204" t="s">
        <v>191</v>
      </c>
      <c r="D330" s="193" t="s">
        <v>240</v>
      </c>
      <c r="E330" s="39">
        <f>SUM(F330:G330)</f>
        <v>3100500</v>
      </c>
      <c r="F330" s="39">
        <v>2128000</v>
      </c>
      <c r="G330" s="39">
        <f t="shared" si="18"/>
        <v>972500</v>
      </c>
      <c r="H330" s="39">
        <v>340000</v>
      </c>
      <c r="I330" s="39">
        <v>632500</v>
      </c>
    </row>
    <row r="331" spans="1:9" ht="16.5" hidden="1" customHeight="1">
      <c r="A331" s="204"/>
      <c r="B331" s="204"/>
      <c r="C331" s="205"/>
      <c r="D331" s="193" t="s">
        <v>241</v>
      </c>
      <c r="E331" s="39">
        <f>E329-E330</f>
        <v>0</v>
      </c>
      <c r="F331" s="39">
        <f t="shared" ref="F331:G331" si="20">F329-F330</f>
        <v>0</v>
      </c>
      <c r="G331" s="39">
        <f t="shared" si="20"/>
        <v>0</v>
      </c>
      <c r="H331" s="39">
        <f>H330-H329</f>
        <v>0</v>
      </c>
      <c r="I331" s="39">
        <f>I330-I329</f>
        <v>0</v>
      </c>
    </row>
    <row r="332" spans="1:9" ht="16.5" hidden="1" customHeight="1">
      <c r="A332" s="204"/>
      <c r="B332" s="204"/>
      <c r="C332" s="204" t="s">
        <v>186</v>
      </c>
      <c r="D332" s="193" t="s">
        <v>62</v>
      </c>
      <c r="E332" s="39">
        <f>SUM(F332:G332)</f>
        <v>2186760</v>
      </c>
      <c r="F332" s="39">
        <v>1100000</v>
      </c>
      <c r="G332" s="39">
        <f t="shared" si="18"/>
        <v>1086760</v>
      </c>
      <c r="H332" s="39">
        <v>175500</v>
      </c>
      <c r="I332" s="39">
        <v>911260</v>
      </c>
    </row>
    <row r="333" spans="1:9" ht="16.5" hidden="1" customHeight="1">
      <c r="A333" s="204"/>
      <c r="B333" s="204"/>
      <c r="C333" s="204" t="s">
        <v>494</v>
      </c>
      <c r="D333" s="193" t="s">
        <v>240</v>
      </c>
      <c r="E333" s="39">
        <f>SUM(F333:G333)</f>
        <v>2705710</v>
      </c>
      <c r="F333" s="39">
        <v>1140000</v>
      </c>
      <c r="G333" s="39">
        <f t="shared" si="18"/>
        <v>1565710</v>
      </c>
      <c r="H333" s="39">
        <v>175500</v>
      </c>
      <c r="I333" s="39">
        <v>1390210</v>
      </c>
    </row>
    <row r="334" spans="1:9" ht="16.5" hidden="1" customHeight="1">
      <c r="A334" s="204"/>
      <c r="B334" s="204"/>
      <c r="C334" s="204"/>
      <c r="D334" s="193" t="s">
        <v>241</v>
      </c>
      <c r="E334" s="39">
        <f>E332-E333</f>
        <v>-518950</v>
      </c>
      <c r="F334" s="39">
        <f t="shared" ref="F334:G334" si="21">F332-F333</f>
        <v>-40000</v>
      </c>
      <c r="G334" s="39">
        <f t="shared" si="21"/>
        <v>-478950</v>
      </c>
      <c r="H334" s="39">
        <f>H333-H332</f>
        <v>0</v>
      </c>
      <c r="I334" s="39">
        <f>I333-I332</f>
        <v>478950</v>
      </c>
    </row>
    <row r="335" spans="1:9" ht="16.5" customHeight="1">
      <c r="A335" s="204"/>
      <c r="B335" s="204"/>
      <c r="C335" s="190" t="s">
        <v>401</v>
      </c>
      <c r="D335" s="193" t="s">
        <v>62</v>
      </c>
      <c r="E335" s="39">
        <f>SUM(E338,E341)</f>
        <v>1425000</v>
      </c>
      <c r="F335" s="39"/>
      <c r="G335" s="39">
        <f t="shared" si="18"/>
        <v>1425000</v>
      </c>
      <c r="H335" s="39">
        <f t="shared" ref="H335:I337" si="22">SUM(H338,H341)</f>
        <v>1037000</v>
      </c>
      <c r="I335" s="39">
        <f t="shared" si="22"/>
        <v>388000</v>
      </c>
    </row>
    <row r="336" spans="1:9" ht="16.5" customHeight="1">
      <c r="A336" s="204"/>
      <c r="B336" s="204"/>
      <c r="C336" s="189"/>
      <c r="D336" s="193" t="s">
        <v>240</v>
      </c>
      <c r="E336" s="39">
        <f>SUM(E339,E342)</f>
        <v>1452500</v>
      </c>
      <c r="F336" s="39"/>
      <c r="G336" s="39">
        <f t="shared" si="18"/>
        <v>1452500</v>
      </c>
      <c r="H336" s="39">
        <f t="shared" si="22"/>
        <v>1064500</v>
      </c>
      <c r="I336" s="39">
        <f t="shared" si="22"/>
        <v>388000</v>
      </c>
    </row>
    <row r="337" spans="1:9" ht="16.5" customHeight="1">
      <c r="A337" s="204"/>
      <c r="B337" s="204"/>
      <c r="C337" s="188"/>
      <c r="D337" s="193" t="s">
        <v>241</v>
      </c>
      <c r="E337" s="52">
        <f>E335-E336</f>
        <v>-27500</v>
      </c>
      <c r="F337" s="39"/>
      <c r="G337" s="52">
        <f>G335-G336</f>
        <v>-27500</v>
      </c>
      <c r="H337" s="39">
        <f t="shared" si="22"/>
        <v>27500</v>
      </c>
      <c r="I337" s="39">
        <f t="shared" si="22"/>
        <v>0</v>
      </c>
    </row>
    <row r="338" spans="1:9" ht="16.5" hidden="1" customHeight="1">
      <c r="A338" s="204"/>
      <c r="B338" s="204"/>
      <c r="C338" s="204" t="s">
        <v>190</v>
      </c>
      <c r="D338" s="193" t="s">
        <v>62</v>
      </c>
      <c r="E338" s="39">
        <f>SUM( F338:G338)</f>
        <v>1200000</v>
      </c>
      <c r="F338" s="39"/>
      <c r="G338" s="39">
        <f t="shared" si="18"/>
        <v>1200000</v>
      </c>
      <c r="H338" s="39">
        <v>1037000</v>
      </c>
      <c r="I338" s="39">
        <v>163000</v>
      </c>
    </row>
    <row r="339" spans="1:9" ht="16.5" hidden="1" customHeight="1">
      <c r="A339" s="204"/>
      <c r="B339" s="204"/>
      <c r="C339" s="204" t="s">
        <v>194</v>
      </c>
      <c r="D339" s="193" t="s">
        <v>240</v>
      </c>
      <c r="E339" s="39">
        <f>SUM( F339:G339)</f>
        <v>1227500</v>
      </c>
      <c r="F339" s="39"/>
      <c r="G339" s="39">
        <f t="shared" si="18"/>
        <v>1227500</v>
      </c>
      <c r="H339" s="39">
        <v>1064500</v>
      </c>
      <c r="I339" s="39">
        <v>163000</v>
      </c>
    </row>
    <row r="340" spans="1:9" ht="16.5" hidden="1" customHeight="1" thickBot="1">
      <c r="A340" s="205"/>
      <c r="B340" s="205"/>
      <c r="C340" s="205"/>
      <c r="D340" s="193" t="s">
        <v>241</v>
      </c>
      <c r="E340" s="39">
        <f>E338-E339</f>
        <v>-27500</v>
      </c>
      <c r="F340" s="39">
        <f t="shared" ref="F340:G340" si="23">F338-F339</f>
        <v>0</v>
      </c>
      <c r="G340" s="39">
        <f t="shared" si="23"/>
        <v>-27500</v>
      </c>
      <c r="H340" s="39">
        <f>H339-H338</f>
        <v>27500</v>
      </c>
      <c r="I340" s="39">
        <f>I339-I338</f>
        <v>0</v>
      </c>
    </row>
    <row r="341" spans="1:9" ht="16.5" hidden="1" customHeight="1" thickTop="1">
      <c r="A341" s="204"/>
      <c r="B341" s="204"/>
      <c r="C341" s="204" t="s">
        <v>190</v>
      </c>
      <c r="D341" s="202" t="s">
        <v>62</v>
      </c>
      <c r="E341" s="39">
        <f>SUM( F341:G341)</f>
        <v>225000</v>
      </c>
      <c r="F341" s="39"/>
      <c r="G341" s="39">
        <f t="shared" si="18"/>
        <v>225000</v>
      </c>
      <c r="H341" s="39"/>
      <c r="I341" s="39">
        <v>225000</v>
      </c>
    </row>
    <row r="342" spans="1:9" ht="16.5" hidden="1" customHeight="1">
      <c r="A342" s="204"/>
      <c r="B342" s="204"/>
      <c r="C342" s="27" t="s">
        <v>195</v>
      </c>
      <c r="D342" s="193" t="s">
        <v>240</v>
      </c>
      <c r="E342" s="39">
        <f>SUM( F342:G342)</f>
        <v>225000</v>
      </c>
      <c r="F342" s="39"/>
      <c r="G342" s="39">
        <f t="shared" si="18"/>
        <v>225000</v>
      </c>
      <c r="H342" s="39"/>
      <c r="I342" s="39">
        <v>225000</v>
      </c>
    </row>
    <row r="343" spans="1:9" ht="16.5" hidden="1" customHeight="1">
      <c r="A343" s="204"/>
      <c r="B343" s="204"/>
      <c r="C343" s="204"/>
      <c r="D343" s="193" t="s">
        <v>241</v>
      </c>
      <c r="E343" s="39">
        <f>E341-E342</f>
        <v>0</v>
      </c>
      <c r="F343" s="39">
        <f t="shared" ref="F343:G343" si="24">F341-F342</f>
        <v>0</v>
      </c>
      <c r="G343" s="39">
        <f t="shared" si="24"/>
        <v>0</v>
      </c>
      <c r="H343" s="39"/>
      <c r="I343" s="39">
        <f>I342-I341</f>
        <v>0</v>
      </c>
    </row>
    <row r="344" spans="1:9" ht="16.5" customHeight="1">
      <c r="A344" s="204"/>
      <c r="B344" s="204"/>
      <c r="C344" s="190" t="s">
        <v>260</v>
      </c>
      <c r="D344" s="193" t="s">
        <v>62</v>
      </c>
      <c r="E344" s="39">
        <f>SUM( F344:G344)</f>
        <v>156656000</v>
      </c>
      <c r="F344" s="39"/>
      <c r="G344" s="39">
        <f t="shared" si="18"/>
        <v>156656000</v>
      </c>
      <c r="H344" s="39">
        <v>156656000</v>
      </c>
      <c r="I344" s="39"/>
    </row>
    <row r="345" spans="1:9" ht="16.5" customHeight="1">
      <c r="A345" s="204"/>
      <c r="B345" s="204"/>
      <c r="C345" s="189"/>
      <c r="D345" s="193" t="s">
        <v>240</v>
      </c>
      <c r="E345" s="39">
        <f>SUM( F345:G345)</f>
        <v>209758060</v>
      </c>
      <c r="F345" s="39"/>
      <c r="G345" s="39">
        <f t="shared" si="18"/>
        <v>209758060</v>
      </c>
      <c r="H345" s="39">
        <v>209758060</v>
      </c>
      <c r="I345" s="39"/>
    </row>
    <row r="346" spans="1:9" ht="16.5" customHeight="1">
      <c r="A346" s="204"/>
      <c r="B346" s="204"/>
      <c r="C346" s="188"/>
      <c r="D346" s="193" t="s">
        <v>241</v>
      </c>
      <c r="E346" s="52">
        <f>E344-E345</f>
        <v>-53102060</v>
      </c>
      <c r="F346" s="39">
        <f t="shared" ref="F346" si="25">F344-F345</f>
        <v>0</v>
      </c>
      <c r="G346" s="52">
        <f>G344-G345</f>
        <v>-53102060</v>
      </c>
      <c r="H346" s="39">
        <f>H345-H344</f>
        <v>53102060</v>
      </c>
      <c r="I346" s="39"/>
    </row>
    <row r="347" spans="1:9" ht="16.5" hidden="1" customHeight="1">
      <c r="A347" s="204"/>
      <c r="B347" s="204"/>
      <c r="C347" s="204" t="s">
        <v>77</v>
      </c>
      <c r="D347" s="193" t="s">
        <v>62</v>
      </c>
      <c r="E347" s="39">
        <f>SUM( F347:G347)</f>
        <v>156656000</v>
      </c>
      <c r="F347" s="39"/>
      <c r="G347" s="39">
        <f t="shared" si="18"/>
        <v>156656000</v>
      </c>
      <c r="H347" s="39">
        <v>156656000</v>
      </c>
      <c r="I347" s="39"/>
    </row>
    <row r="348" spans="1:9" ht="16.5" hidden="1" customHeight="1">
      <c r="A348" s="204"/>
      <c r="B348" s="204"/>
      <c r="C348" s="204"/>
      <c r="D348" s="193" t="s">
        <v>240</v>
      </c>
      <c r="E348" s="39">
        <f>SUM( F348:G348)</f>
        <v>209758060</v>
      </c>
      <c r="F348" s="39"/>
      <c r="G348" s="39">
        <f t="shared" si="18"/>
        <v>209758060</v>
      </c>
      <c r="H348" s="39">
        <v>209758060</v>
      </c>
      <c r="I348" s="39"/>
    </row>
    <row r="349" spans="1:9" ht="16.5" hidden="1" customHeight="1">
      <c r="A349" s="204"/>
      <c r="B349" s="204"/>
      <c r="C349" s="204"/>
      <c r="D349" s="193" t="s">
        <v>241</v>
      </c>
      <c r="E349" s="39">
        <f>E347-E348</f>
        <v>-53102060</v>
      </c>
      <c r="F349" s="39">
        <f t="shared" ref="F349:G349" si="26">F347-F348</f>
        <v>0</v>
      </c>
      <c r="G349" s="39">
        <f t="shared" si="26"/>
        <v>-53102060</v>
      </c>
      <c r="H349" s="39">
        <f>H348-H347</f>
        <v>53102060</v>
      </c>
      <c r="I349" s="39"/>
    </row>
    <row r="350" spans="1:9" ht="16.5" customHeight="1">
      <c r="A350" s="204"/>
      <c r="B350" s="204"/>
      <c r="C350" s="190" t="s">
        <v>398</v>
      </c>
      <c r="D350" s="193" t="s">
        <v>62</v>
      </c>
      <c r="E350" s="39">
        <f>E353</f>
        <v>20110000</v>
      </c>
      <c r="F350" s="39">
        <f>F353</f>
        <v>20110000</v>
      </c>
      <c r="G350" s="39">
        <f t="shared" si="18"/>
        <v>0</v>
      </c>
      <c r="H350" s="39"/>
      <c r="I350" s="39"/>
    </row>
    <row r="351" spans="1:9" ht="16.5" customHeight="1">
      <c r="A351" s="204"/>
      <c r="B351" s="204"/>
      <c r="C351" s="189"/>
      <c r="D351" s="193" t="s">
        <v>240</v>
      </c>
      <c r="E351" s="39">
        <f>E354</f>
        <v>19741567</v>
      </c>
      <c r="F351" s="39">
        <v>19741567</v>
      </c>
      <c r="G351" s="39">
        <f t="shared" si="18"/>
        <v>0</v>
      </c>
      <c r="H351" s="39"/>
      <c r="I351" s="39"/>
    </row>
    <row r="352" spans="1:9" ht="16.5" customHeight="1">
      <c r="A352" s="204"/>
      <c r="B352" s="204"/>
      <c r="C352" s="188"/>
      <c r="D352" s="193" t="s">
        <v>241</v>
      </c>
      <c r="E352" s="52">
        <f>E350-E351</f>
        <v>368433</v>
      </c>
      <c r="F352" s="52">
        <f>F350-F351</f>
        <v>368433</v>
      </c>
      <c r="G352" s="39">
        <f t="shared" ref="G352" si="27">G350-G351</f>
        <v>0</v>
      </c>
      <c r="H352" s="39"/>
      <c r="I352" s="39"/>
    </row>
    <row r="353" spans="1:9" ht="16.5" hidden="1" customHeight="1">
      <c r="A353" s="204"/>
      <c r="B353" s="204"/>
      <c r="C353" s="204" t="s">
        <v>83</v>
      </c>
      <c r="D353" s="193" t="s">
        <v>62</v>
      </c>
      <c r="E353" s="39">
        <f>SUM( F353:G353)</f>
        <v>20110000</v>
      </c>
      <c r="F353" s="39">
        <v>20110000</v>
      </c>
      <c r="G353" s="39">
        <f t="shared" si="18"/>
        <v>0</v>
      </c>
      <c r="H353" s="39"/>
      <c r="I353" s="39"/>
    </row>
    <row r="354" spans="1:9" ht="16.5" hidden="1" customHeight="1">
      <c r="A354" s="204"/>
      <c r="B354" s="204"/>
      <c r="C354" s="204"/>
      <c r="D354" s="193" t="s">
        <v>240</v>
      </c>
      <c r="E354" s="39">
        <f>SUM( F354:G354)</f>
        <v>19741567</v>
      </c>
      <c r="F354" s="39">
        <v>19741567</v>
      </c>
      <c r="G354" s="39">
        <f t="shared" si="18"/>
        <v>0</v>
      </c>
      <c r="H354" s="39"/>
      <c r="I354" s="39"/>
    </row>
    <row r="355" spans="1:9" ht="16.5" hidden="1" customHeight="1">
      <c r="A355" s="204"/>
      <c r="B355" s="204"/>
      <c r="C355" s="204"/>
      <c r="D355" s="193" t="s">
        <v>241</v>
      </c>
      <c r="E355" s="39">
        <f xml:space="preserve"> E353-E354</f>
        <v>368433</v>
      </c>
      <c r="F355" s="39">
        <f t="shared" ref="F355:G355" si="28" xml:space="preserve"> F353-F354</f>
        <v>368433</v>
      </c>
      <c r="G355" s="39">
        <f t="shared" si="28"/>
        <v>0</v>
      </c>
      <c r="H355" s="39"/>
      <c r="I355" s="39"/>
    </row>
    <row r="356" spans="1:9" ht="16.5" customHeight="1">
      <c r="A356" s="204"/>
      <c r="B356" s="204"/>
      <c r="C356" s="190" t="s">
        <v>476</v>
      </c>
      <c r="D356" s="193" t="s">
        <v>62</v>
      </c>
      <c r="E356" s="39">
        <f>SUM(E359,E362,E365,E368)</f>
        <v>58150550</v>
      </c>
      <c r="F356" s="39">
        <f>SUM(F359,F362,F365,F368)</f>
        <v>24980000</v>
      </c>
      <c r="G356" s="39">
        <f t="shared" si="18"/>
        <v>33170550</v>
      </c>
      <c r="H356" s="39">
        <f>SUM(H359,H362,H365,H368)</f>
        <v>28197450</v>
      </c>
      <c r="I356" s="39">
        <f>SUM(I359,I362,I365,I368)</f>
        <v>4973100</v>
      </c>
    </row>
    <row r="357" spans="1:9" ht="16.5" customHeight="1">
      <c r="A357" s="204"/>
      <c r="B357" s="204"/>
      <c r="C357" s="189"/>
      <c r="D357" s="193" t="s">
        <v>240</v>
      </c>
      <c r="E357" s="39">
        <f>SUM(E360,E363,E366,E369)</f>
        <v>49976020</v>
      </c>
      <c r="F357" s="39">
        <f>SUM(F360,F363,F366,F369)</f>
        <v>15350750</v>
      </c>
      <c r="G357" s="39">
        <f t="shared" si="18"/>
        <v>34625270</v>
      </c>
      <c r="H357" s="39">
        <f>SUM(H360,H363,H366,H369)</f>
        <v>9195760</v>
      </c>
      <c r="I357" s="39">
        <f>SUM(I360,I363,I366,I369)</f>
        <v>25429510</v>
      </c>
    </row>
    <row r="358" spans="1:9" ht="16.5" customHeight="1">
      <c r="A358" s="204"/>
      <c r="B358" s="204"/>
      <c r="C358" s="188"/>
      <c r="D358" s="193" t="s">
        <v>241</v>
      </c>
      <c r="E358" s="52">
        <f>E356-E357</f>
        <v>8174530</v>
      </c>
      <c r="F358" s="52">
        <f>F356-F357</f>
        <v>9629250</v>
      </c>
      <c r="G358" s="52">
        <f>G356-G357</f>
        <v>-1454720</v>
      </c>
      <c r="H358" s="39">
        <f>H357-H356</f>
        <v>-19001690</v>
      </c>
      <c r="I358" s="39">
        <f>I357-I356</f>
        <v>20456410</v>
      </c>
    </row>
    <row r="359" spans="1:9" ht="16.5" hidden="1" customHeight="1">
      <c r="A359" s="204"/>
      <c r="B359" s="204"/>
      <c r="C359" s="204" t="s">
        <v>192</v>
      </c>
      <c r="D359" s="193" t="s">
        <v>62</v>
      </c>
      <c r="E359" s="39">
        <f>SUM( F359:G359)</f>
        <v>3625000</v>
      </c>
      <c r="F359" s="39"/>
      <c r="G359" s="39">
        <f t="shared" si="18"/>
        <v>3625000</v>
      </c>
      <c r="H359" s="39">
        <v>3245000</v>
      </c>
      <c r="I359" s="39">
        <v>380000</v>
      </c>
    </row>
    <row r="360" spans="1:9" ht="16.5" hidden="1" customHeight="1">
      <c r="A360" s="204"/>
      <c r="B360" s="204"/>
      <c r="C360" s="204" t="s">
        <v>196</v>
      </c>
      <c r="D360" s="193" t="s">
        <v>240</v>
      </c>
      <c r="E360" s="39">
        <f>SUM( F360:G360)</f>
        <v>2422000</v>
      </c>
      <c r="F360" s="39"/>
      <c r="G360" s="39">
        <f t="shared" si="18"/>
        <v>2422000</v>
      </c>
      <c r="H360" s="39">
        <v>2042000</v>
      </c>
      <c r="I360" s="39">
        <v>380000</v>
      </c>
    </row>
    <row r="361" spans="1:9" ht="16.5" hidden="1" customHeight="1">
      <c r="A361" s="204"/>
      <c r="B361" s="204"/>
      <c r="C361" s="204"/>
      <c r="D361" s="193" t="s">
        <v>241</v>
      </c>
      <c r="E361" s="39">
        <f>E359-E360</f>
        <v>1203000</v>
      </c>
      <c r="F361" s="39">
        <f t="shared" ref="F361:G361" si="29">F359-F360</f>
        <v>0</v>
      </c>
      <c r="G361" s="39">
        <f t="shared" si="29"/>
        <v>1203000</v>
      </c>
      <c r="H361" s="39">
        <f>H360-H359</f>
        <v>-1203000</v>
      </c>
      <c r="I361" s="39">
        <f>I360-I359</f>
        <v>0</v>
      </c>
    </row>
    <row r="362" spans="1:9" ht="16.5" hidden="1" customHeight="1">
      <c r="A362" s="204"/>
      <c r="B362" s="204"/>
      <c r="C362" s="21" t="s">
        <v>192</v>
      </c>
      <c r="D362" s="193" t="s">
        <v>62</v>
      </c>
      <c r="E362" s="39">
        <f>SUM( F362:G362)</f>
        <v>3245900</v>
      </c>
      <c r="F362" s="39"/>
      <c r="G362" s="39">
        <f t="shared" si="18"/>
        <v>3245900</v>
      </c>
      <c r="H362" s="39">
        <v>3245900</v>
      </c>
      <c r="I362" s="39"/>
    </row>
    <row r="363" spans="1:9" ht="16.5" hidden="1" customHeight="1">
      <c r="A363" s="204"/>
      <c r="B363" s="204"/>
      <c r="C363" s="204" t="s">
        <v>197</v>
      </c>
      <c r="D363" s="193" t="s">
        <v>240</v>
      </c>
      <c r="E363" s="39">
        <f>SUM( F363:G363)</f>
        <v>3007560</v>
      </c>
      <c r="F363" s="39">
        <v>20000</v>
      </c>
      <c r="G363" s="39">
        <f t="shared" si="18"/>
        <v>2987560</v>
      </c>
      <c r="H363" s="39">
        <v>2987560</v>
      </c>
      <c r="I363" s="39"/>
    </row>
    <row r="364" spans="1:9" ht="16.5" hidden="1" customHeight="1">
      <c r="A364" s="204"/>
      <c r="B364" s="204"/>
      <c r="C364" s="205"/>
      <c r="D364" s="193" t="s">
        <v>241</v>
      </c>
      <c r="E364" s="39">
        <f>E362-E363</f>
        <v>238340</v>
      </c>
      <c r="F364" s="39">
        <f>F363-F362</f>
        <v>20000</v>
      </c>
      <c r="G364" s="39">
        <f t="shared" si="18"/>
        <v>-258340</v>
      </c>
      <c r="H364" s="39">
        <f>H363-H362</f>
        <v>-258340</v>
      </c>
      <c r="I364" s="39"/>
    </row>
    <row r="365" spans="1:9" ht="16.5" hidden="1" customHeight="1">
      <c r="A365" s="204"/>
      <c r="B365" s="204"/>
      <c r="C365" s="204" t="s">
        <v>192</v>
      </c>
      <c r="D365" s="193" t="s">
        <v>62</v>
      </c>
      <c r="E365" s="39">
        <f>SUM( F365:G365)</f>
        <v>43686550</v>
      </c>
      <c r="F365" s="39">
        <v>21980000</v>
      </c>
      <c r="G365" s="39">
        <f t="shared" si="18"/>
        <v>21706550</v>
      </c>
      <c r="H365" s="39">
        <v>21706550</v>
      </c>
      <c r="I365" s="39"/>
    </row>
    <row r="366" spans="1:9" ht="16.5" hidden="1" customHeight="1">
      <c r="A366" s="204"/>
      <c r="B366" s="204"/>
      <c r="C366" s="204" t="s">
        <v>495</v>
      </c>
      <c r="D366" s="193" t="s">
        <v>240</v>
      </c>
      <c r="E366" s="39">
        <f>SUM( F366:G366)</f>
        <v>37278600</v>
      </c>
      <c r="F366" s="39">
        <v>12330750</v>
      </c>
      <c r="G366" s="39">
        <f t="shared" si="18"/>
        <v>24947850</v>
      </c>
      <c r="H366" s="39">
        <v>1388200</v>
      </c>
      <c r="I366" s="39">
        <v>23559650</v>
      </c>
    </row>
    <row r="367" spans="1:9" ht="16.5" hidden="1" customHeight="1" thickBot="1">
      <c r="A367" s="205"/>
      <c r="B367" s="205"/>
      <c r="C367" s="205"/>
      <c r="D367" s="193" t="s">
        <v>241</v>
      </c>
      <c r="E367" s="39">
        <f>E365-E366</f>
        <v>6407950</v>
      </c>
      <c r="F367" s="39">
        <f>F365-F366</f>
        <v>9649250</v>
      </c>
      <c r="G367" s="39">
        <f>G365-G366</f>
        <v>-3241300</v>
      </c>
      <c r="H367" s="39">
        <f>H366-H365</f>
        <v>-20318350</v>
      </c>
      <c r="I367" s="39">
        <f>I366-I365</f>
        <v>23559650</v>
      </c>
    </row>
    <row r="368" spans="1:9" ht="16.5" hidden="1" customHeight="1" thickTop="1">
      <c r="A368" s="204"/>
      <c r="B368" s="204"/>
      <c r="C368" s="204" t="s">
        <v>192</v>
      </c>
      <c r="D368" s="202" t="s">
        <v>62</v>
      </c>
      <c r="E368" s="39">
        <f>SUM( F368:G368)</f>
        <v>7593100</v>
      </c>
      <c r="F368" s="39">
        <v>3000000</v>
      </c>
      <c r="G368" s="39">
        <f t="shared" si="18"/>
        <v>4593100</v>
      </c>
      <c r="H368" s="39"/>
      <c r="I368" s="39">
        <v>4593100</v>
      </c>
    </row>
    <row r="369" spans="1:9" ht="16.5" hidden="1" customHeight="1">
      <c r="A369" s="204"/>
      <c r="B369" s="204"/>
      <c r="C369" s="27" t="s">
        <v>198</v>
      </c>
      <c r="D369" s="193" t="s">
        <v>240</v>
      </c>
      <c r="E369" s="39">
        <f>SUM( F369:G369)</f>
        <v>7267860</v>
      </c>
      <c r="F369" s="39">
        <v>3000000</v>
      </c>
      <c r="G369" s="39">
        <f t="shared" si="18"/>
        <v>4267860</v>
      </c>
      <c r="H369" s="39">
        <v>2778000</v>
      </c>
      <c r="I369" s="39">
        <v>1489860</v>
      </c>
    </row>
    <row r="370" spans="1:9" ht="16.5" hidden="1" customHeight="1">
      <c r="A370" s="204"/>
      <c r="B370" s="204"/>
      <c r="C370" s="204"/>
      <c r="D370" s="193" t="s">
        <v>241</v>
      </c>
      <c r="E370" s="39">
        <f>E368-E369</f>
        <v>325240</v>
      </c>
      <c r="F370" s="39">
        <f t="shared" ref="F370:G370" si="30">F368-F369</f>
        <v>0</v>
      </c>
      <c r="G370" s="39">
        <f t="shared" si="30"/>
        <v>325240</v>
      </c>
      <c r="H370" s="39">
        <f>H369-H368</f>
        <v>2778000</v>
      </c>
      <c r="I370" s="39">
        <f>I369-I368</f>
        <v>-3103240</v>
      </c>
    </row>
    <row r="371" spans="1:9" ht="16.5" customHeight="1">
      <c r="A371" s="204"/>
      <c r="B371" s="204"/>
      <c r="C371" s="190" t="s">
        <v>395</v>
      </c>
      <c r="D371" s="193" t="s">
        <v>62</v>
      </c>
      <c r="E371" s="39">
        <f>SUM(E374,E377,E380)</f>
        <v>10000000</v>
      </c>
      <c r="F371" s="39">
        <f>SUM(F374,F377,F380)</f>
        <v>10000000</v>
      </c>
      <c r="G371" s="39">
        <f t="shared" si="18"/>
        <v>0</v>
      </c>
      <c r="H371" s="39"/>
      <c r="I371" s="39"/>
    </row>
    <row r="372" spans="1:9" ht="16.5" customHeight="1">
      <c r="A372" s="204"/>
      <c r="B372" s="204"/>
      <c r="C372" s="189"/>
      <c r="D372" s="193" t="s">
        <v>240</v>
      </c>
      <c r="E372" s="39">
        <f>SUM(E375,E378,E381)</f>
        <v>10000000</v>
      </c>
      <c r="F372" s="39">
        <f>SUM(F375,F378,F381)</f>
        <v>10000000</v>
      </c>
      <c r="G372" s="39">
        <f t="shared" si="18"/>
        <v>0</v>
      </c>
      <c r="H372" s="39"/>
      <c r="I372" s="39"/>
    </row>
    <row r="373" spans="1:9" ht="16.5" customHeight="1">
      <c r="A373" s="205"/>
      <c r="B373" s="205"/>
      <c r="C373" s="188"/>
      <c r="D373" s="193" t="s">
        <v>241</v>
      </c>
      <c r="E373" s="52">
        <f>E371-E372</f>
        <v>0</v>
      </c>
      <c r="F373" s="52">
        <f>F371-F372</f>
        <v>0</v>
      </c>
      <c r="G373" s="39">
        <f>G371-G372</f>
        <v>0</v>
      </c>
      <c r="H373" s="39"/>
      <c r="I373" s="39"/>
    </row>
    <row r="374" spans="1:9" ht="16.5" hidden="1" customHeight="1">
      <c r="A374" s="19"/>
      <c r="B374" s="19"/>
      <c r="C374" s="19" t="s">
        <v>193</v>
      </c>
      <c r="D374" s="196" t="s">
        <v>62</v>
      </c>
      <c r="E374" s="39">
        <f>SUM( F374:G374)</f>
        <v>3000000</v>
      </c>
      <c r="F374" s="39">
        <v>3000000</v>
      </c>
      <c r="G374" s="39">
        <f t="shared" si="18"/>
        <v>0</v>
      </c>
      <c r="H374" s="39"/>
      <c r="I374" s="39"/>
    </row>
    <row r="375" spans="1:9" ht="16.5" hidden="1" customHeight="1">
      <c r="A375" s="19"/>
      <c r="B375" s="19"/>
      <c r="C375" s="27" t="s">
        <v>494</v>
      </c>
      <c r="D375" s="75" t="s">
        <v>240</v>
      </c>
      <c r="E375" s="39">
        <f>SUM( F375:G375)</f>
        <v>3000000</v>
      </c>
      <c r="F375" s="39">
        <v>3000000</v>
      </c>
      <c r="G375" s="39">
        <f t="shared" si="18"/>
        <v>0</v>
      </c>
      <c r="H375" s="39"/>
      <c r="I375" s="39"/>
    </row>
    <row r="376" spans="1:9" ht="16.5" hidden="1" customHeight="1">
      <c r="A376" s="19"/>
      <c r="B376" s="19"/>
      <c r="C376" s="19"/>
      <c r="D376" s="75" t="s">
        <v>241</v>
      </c>
      <c r="E376" s="39">
        <f>E374-E375</f>
        <v>0</v>
      </c>
      <c r="F376" s="39">
        <f>F375-F374</f>
        <v>0</v>
      </c>
      <c r="G376" s="39">
        <f t="shared" si="18"/>
        <v>0</v>
      </c>
      <c r="H376" s="39"/>
      <c r="I376" s="39"/>
    </row>
    <row r="377" spans="1:9" ht="16.5" hidden="1" customHeight="1">
      <c r="A377" s="19"/>
      <c r="B377" s="19"/>
      <c r="C377" s="21" t="s">
        <v>193</v>
      </c>
      <c r="D377" s="75" t="s">
        <v>62</v>
      </c>
      <c r="E377" s="39">
        <f>SUM( F377:G377)</f>
        <v>3000000</v>
      </c>
      <c r="F377" s="39">
        <v>3000000</v>
      </c>
      <c r="G377" s="39">
        <f t="shared" si="18"/>
        <v>0</v>
      </c>
      <c r="H377" s="39"/>
      <c r="I377" s="39"/>
    </row>
    <row r="378" spans="1:9" ht="16.5" hidden="1" customHeight="1">
      <c r="A378" s="19"/>
      <c r="B378" s="19"/>
      <c r="C378" s="19" t="s">
        <v>199</v>
      </c>
      <c r="D378" s="75" t="s">
        <v>240</v>
      </c>
      <c r="E378" s="39">
        <f>SUM( F378:G378)</f>
        <v>3000000</v>
      </c>
      <c r="F378" s="39">
        <v>3000000</v>
      </c>
      <c r="G378" s="39">
        <f t="shared" si="18"/>
        <v>0</v>
      </c>
      <c r="H378" s="39"/>
      <c r="I378" s="39"/>
    </row>
    <row r="379" spans="1:9" ht="16.5" hidden="1" customHeight="1">
      <c r="A379" s="19"/>
      <c r="B379" s="19"/>
      <c r="C379" s="20"/>
      <c r="D379" s="75" t="s">
        <v>241</v>
      </c>
      <c r="E379" s="39">
        <f>E377-E378</f>
        <v>0</v>
      </c>
      <c r="F379" s="39">
        <f t="shared" ref="F379:G379" si="31">F377-F378</f>
        <v>0</v>
      </c>
      <c r="G379" s="39">
        <f t="shared" si="31"/>
        <v>0</v>
      </c>
      <c r="H379" s="39"/>
      <c r="I379" s="39"/>
    </row>
    <row r="380" spans="1:9" ht="16.5" hidden="1" customHeight="1">
      <c r="A380" s="19"/>
      <c r="B380" s="19"/>
      <c r="C380" s="19" t="s">
        <v>193</v>
      </c>
      <c r="D380" s="75" t="s">
        <v>62</v>
      </c>
      <c r="E380" s="39">
        <f>SUM(F380:G380)</f>
        <v>4000000</v>
      </c>
      <c r="F380" s="39">
        <v>4000000</v>
      </c>
      <c r="G380" s="39">
        <f t="shared" si="18"/>
        <v>0</v>
      </c>
      <c r="H380" s="39"/>
      <c r="I380" s="39"/>
    </row>
    <row r="381" spans="1:9" ht="16.5" hidden="1" customHeight="1">
      <c r="A381" s="19"/>
      <c r="B381" s="19"/>
      <c r="C381" s="19" t="s">
        <v>200</v>
      </c>
      <c r="D381" s="75" t="s">
        <v>240</v>
      </c>
      <c r="E381" s="39">
        <f>SUM(F381:G381)</f>
        <v>4000000</v>
      </c>
      <c r="F381" s="39">
        <v>4000000</v>
      </c>
      <c r="G381" s="39">
        <f t="shared" si="18"/>
        <v>0</v>
      </c>
      <c r="H381" s="39"/>
      <c r="I381" s="39"/>
    </row>
    <row r="382" spans="1:9" ht="16.5" hidden="1" customHeight="1">
      <c r="A382" s="19"/>
      <c r="B382" s="19"/>
      <c r="C382" s="19"/>
      <c r="D382" s="194" t="s">
        <v>241</v>
      </c>
      <c r="E382" s="210">
        <f>E380-E381</f>
        <v>0</v>
      </c>
      <c r="F382" s="210">
        <f t="shared" ref="F382:G382" si="32">F380-F381</f>
        <v>0</v>
      </c>
      <c r="G382" s="210">
        <f t="shared" si="32"/>
        <v>0</v>
      </c>
      <c r="H382" s="39"/>
      <c r="I382" s="39"/>
    </row>
    <row r="383" spans="1:9" ht="16.5" customHeight="1">
      <c r="A383" s="21"/>
      <c r="B383" s="21"/>
      <c r="C383" s="190" t="s">
        <v>393</v>
      </c>
      <c r="D383" s="193" t="s">
        <v>62</v>
      </c>
      <c r="E383" s="52">
        <f>E386</f>
        <v>30000000</v>
      </c>
      <c r="F383" s="52">
        <f>F386</f>
        <v>30000000</v>
      </c>
      <c r="G383" s="52">
        <f t="shared" si="18"/>
        <v>0</v>
      </c>
      <c r="H383" s="39"/>
      <c r="I383" s="39"/>
    </row>
    <row r="384" spans="1:9" ht="16.5" customHeight="1">
      <c r="A384" s="204"/>
      <c r="B384" s="204"/>
      <c r="C384" s="189"/>
      <c r="D384" s="193" t="s">
        <v>240</v>
      </c>
      <c r="E384" s="39">
        <f>E387</f>
        <v>25489150</v>
      </c>
      <c r="F384" s="39">
        <f>F387</f>
        <v>22237700</v>
      </c>
      <c r="G384" s="39">
        <f t="shared" si="18"/>
        <v>3251450</v>
      </c>
      <c r="H384" s="39"/>
      <c r="I384" s="39">
        <f>I387</f>
        <v>3251450</v>
      </c>
    </row>
    <row r="385" spans="1:9" ht="16.5" customHeight="1">
      <c r="A385" s="204"/>
      <c r="B385" s="204"/>
      <c r="C385" s="188"/>
      <c r="D385" s="193" t="s">
        <v>241</v>
      </c>
      <c r="E385" s="52">
        <f>E383-E384</f>
        <v>4510850</v>
      </c>
      <c r="F385" s="52">
        <f>F383-F384</f>
        <v>7762300</v>
      </c>
      <c r="G385" s="52">
        <f>G383-G384</f>
        <v>-3251450</v>
      </c>
      <c r="H385" s="39"/>
      <c r="I385" s="39">
        <f>I384-I383</f>
        <v>3251450</v>
      </c>
    </row>
    <row r="386" spans="1:9" ht="16.5" hidden="1" customHeight="1">
      <c r="A386" s="204"/>
      <c r="B386" s="204"/>
      <c r="C386" s="204" t="s">
        <v>84</v>
      </c>
      <c r="D386" s="193" t="s">
        <v>62</v>
      </c>
      <c r="E386" s="39">
        <v>30000000</v>
      </c>
      <c r="F386" s="39">
        <v>30000000</v>
      </c>
      <c r="G386" s="39">
        <f t="shared" si="18"/>
        <v>0</v>
      </c>
      <c r="H386" s="39"/>
      <c r="I386" s="39"/>
    </row>
    <row r="387" spans="1:9" ht="16.5" hidden="1" customHeight="1">
      <c r="A387" s="204"/>
      <c r="B387" s="204"/>
      <c r="C387" s="204"/>
      <c r="D387" s="193" t="s">
        <v>240</v>
      </c>
      <c r="E387" s="39">
        <v>25489150</v>
      </c>
      <c r="F387" s="39">
        <v>22237700</v>
      </c>
      <c r="G387" s="39">
        <f t="shared" si="18"/>
        <v>3251450</v>
      </c>
      <c r="H387" s="39"/>
      <c r="I387" s="39">
        <v>3251450</v>
      </c>
    </row>
    <row r="388" spans="1:9" ht="16.5" hidden="1" customHeight="1">
      <c r="A388" s="204"/>
      <c r="B388" s="204"/>
      <c r="C388" s="204"/>
      <c r="D388" s="193" t="s">
        <v>241</v>
      </c>
      <c r="E388" s="39">
        <f>E387-E386</f>
        <v>-4510850</v>
      </c>
      <c r="F388" s="39">
        <f t="shared" ref="F388:G388" si="33">F387-F386</f>
        <v>-7762300</v>
      </c>
      <c r="G388" s="39">
        <f t="shared" si="33"/>
        <v>3251450</v>
      </c>
      <c r="H388" s="39"/>
      <c r="I388" s="39">
        <f>I387-I386</f>
        <v>3251450</v>
      </c>
    </row>
    <row r="389" spans="1:9" ht="16.5" customHeight="1">
      <c r="A389" s="204"/>
      <c r="B389" s="204"/>
      <c r="C389" s="190" t="s">
        <v>391</v>
      </c>
      <c r="D389" s="193" t="s">
        <v>62</v>
      </c>
      <c r="E389" s="39">
        <f>SUM(E392,E395,E398,E401,E404,E407)</f>
        <v>50903500</v>
      </c>
      <c r="F389" s="39"/>
      <c r="G389" s="39">
        <f t="shared" si="18"/>
        <v>50903500</v>
      </c>
      <c r="H389" s="39">
        <f>SUM(H392,H395,H398,H401,H404,H407)</f>
        <v>94000</v>
      </c>
      <c r="I389" s="39">
        <f>SUM(I392,I395,I398,I401,I404,I407)</f>
        <v>50809500</v>
      </c>
    </row>
    <row r="390" spans="1:9" ht="16.5" customHeight="1">
      <c r="A390" s="204"/>
      <c r="B390" s="204"/>
      <c r="C390" s="189"/>
      <c r="D390" s="193" t="s">
        <v>240</v>
      </c>
      <c r="E390" s="39">
        <f>SUM(E393,E396,E399,E402,E405,E408)</f>
        <v>45356574</v>
      </c>
      <c r="F390" s="39"/>
      <c r="G390" s="39">
        <f t="shared" si="18"/>
        <v>45356574</v>
      </c>
      <c r="H390" s="39">
        <f>SUM(H393,H396,H399,H402,H405,H408)</f>
        <v>12714213</v>
      </c>
      <c r="I390" s="39">
        <f>SUM(I393,I396,I399,I402,I405,I408)</f>
        <v>32642361</v>
      </c>
    </row>
    <row r="391" spans="1:9" ht="16.5" customHeight="1">
      <c r="A391" s="204"/>
      <c r="B391" s="204"/>
      <c r="C391" s="188"/>
      <c r="D391" s="193" t="s">
        <v>241</v>
      </c>
      <c r="E391" s="52">
        <f>E389-E390</f>
        <v>5546926</v>
      </c>
      <c r="F391" s="39">
        <f t="shared" ref="F391" si="34">F389-F390</f>
        <v>0</v>
      </c>
      <c r="G391" s="52">
        <f>G389-G390</f>
        <v>5546926</v>
      </c>
      <c r="H391" s="39">
        <f t="shared" ref="H391:I391" si="35">H389-H390</f>
        <v>-12620213</v>
      </c>
      <c r="I391" s="39">
        <f t="shared" si="35"/>
        <v>18167139</v>
      </c>
    </row>
    <row r="392" spans="1:9" ht="16.5" hidden="1" customHeight="1">
      <c r="A392" s="204"/>
      <c r="B392" s="204"/>
      <c r="C392" s="204" t="s">
        <v>93</v>
      </c>
      <c r="D392" s="193" t="s">
        <v>62</v>
      </c>
      <c r="E392" s="39">
        <f>SUM( F392:G392)</f>
        <v>21698000</v>
      </c>
      <c r="F392" s="39"/>
      <c r="G392" s="39">
        <f t="shared" ref="G392:G435" si="36">SUM(H392:I392)</f>
        <v>21698000</v>
      </c>
      <c r="H392" s="39"/>
      <c r="I392" s="39">
        <v>21698000</v>
      </c>
    </row>
    <row r="393" spans="1:9" ht="16.5" hidden="1" customHeight="1">
      <c r="A393" s="204"/>
      <c r="B393" s="204"/>
      <c r="C393" s="204" t="s">
        <v>201</v>
      </c>
      <c r="D393" s="193" t="s">
        <v>240</v>
      </c>
      <c r="E393" s="39">
        <f>SUM( F393:G393)</f>
        <v>27917130</v>
      </c>
      <c r="F393" s="39"/>
      <c r="G393" s="39">
        <f t="shared" si="36"/>
        <v>27917130</v>
      </c>
      <c r="H393" s="39">
        <v>8299130</v>
      </c>
      <c r="I393" s="39">
        <v>19618000</v>
      </c>
    </row>
    <row r="394" spans="1:9" ht="16.5" hidden="1" customHeight="1" thickBot="1">
      <c r="A394" s="205"/>
      <c r="B394" s="205"/>
      <c r="C394" s="205"/>
      <c r="D394" s="193" t="s">
        <v>241</v>
      </c>
      <c r="E394" s="39">
        <f xml:space="preserve"> E392-E393</f>
        <v>-6219130</v>
      </c>
      <c r="F394" s="39">
        <f t="shared" ref="F394:G394" si="37" xml:space="preserve"> F392-F393</f>
        <v>0</v>
      </c>
      <c r="G394" s="39">
        <f t="shared" si="37"/>
        <v>-6219130</v>
      </c>
      <c r="H394" s="39">
        <f>H393-H392</f>
        <v>8299130</v>
      </c>
      <c r="I394" s="39">
        <f>I393-I392</f>
        <v>-2080000</v>
      </c>
    </row>
    <row r="395" spans="1:9" ht="16.5" hidden="1" customHeight="1" thickTop="1">
      <c r="A395" s="204"/>
      <c r="B395" s="204"/>
      <c r="C395" s="204" t="s">
        <v>93</v>
      </c>
      <c r="D395" s="201" t="s">
        <v>62</v>
      </c>
      <c r="E395" s="39">
        <f>SUM( F395:G395)</f>
        <v>5700000</v>
      </c>
      <c r="F395" s="39"/>
      <c r="G395" s="39">
        <f t="shared" si="36"/>
        <v>5700000</v>
      </c>
      <c r="H395" s="39">
        <v>94000</v>
      </c>
      <c r="I395" s="39">
        <v>5606000</v>
      </c>
    </row>
    <row r="396" spans="1:9" ht="16.5" hidden="1" customHeight="1">
      <c r="A396" s="204"/>
      <c r="B396" s="204"/>
      <c r="C396" s="27" t="s">
        <v>493</v>
      </c>
      <c r="D396" s="193" t="s">
        <v>240</v>
      </c>
      <c r="E396" s="39">
        <f>SUM( F396:G396)</f>
        <v>5451000</v>
      </c>
      <c r="F396" s="39"/>
      <c r="G396" s="39">
        <f t="shared" si="36"/>
        <v>5451000</v>
      </c>
      <c r="H396" s="39">
        <v>95000</v>
      </c>
      <c r="I396" s="39">
        <v>5356000</v>
      </c>
    </row>
    <row r="397" spans="1:9" ht="16.5" hidden="1" customHeight="1">
      <c r="A397" s="204"/>
      <c r="B397" s="204"/>
      <c r="C397" s="204"/>
      <c r="D397" s="193" t="s">
        <v>241</v>
      </c>
      <c r="E397" s="39">
        <f xml:space="preserve"> E395-E396</f>
        <v>249000</v>
      </c>
      <c r="F397" s="39">
        <f t="shared" ref="F397:G397" si="38" xml:space="preserve"> F395-F396</f>
        <v>0</v>
      </c>
      <c r="G397" s="39">
        <f t="shared" si="38"/>
        <v>249000</v>
      </c>
      <c r="H397" s="39">
        <f>H396-H395</f>
        <v>1000</v>
      </c>
      <c r="I397" s="39">
        <f>I396-I395</f>
        <v>-250000</v>
      </c>
    </row>
    <row r="398" spans="1:9" ht="16.5" hidden="1" customHeight="1">
      <c r="A398" s="204"/>
      <c r="B398" s="204"/>
      <c r="C398" s="21" t="s">
        <v>93</v>
      </c>
      <c r="D398" s="193" t="s">
        <v>62</v>
      </c>
      <c r="E398" s="39">
        <f>SUM( F398:G398)</f>
        <v>18700000</v>
      </c>
      <c r="F398" s="39"/>
      <c r="G398" s="39">
        <f t="shared" si="36"/>
        <v>18700000</v>
      </c>
      <c r="H398" s="39"/>
      <c r="I398" s="39">
        <v>18700000</v>
      </c>
    </row>
    <row r="399" spans="1:9" ht="16.5" hidden="1" customHeight="1">
      <c r="A399" s="204"/>
      <c r="B399" s="204"/>
      <c r="C399" s="27" t="s">
        <v>492</v>
      </c>
      <c r="D399" s="193" t="s">
        <v>240</v>
      </c>
      <c r="E399" s="39">
        <f>SUM( F399:G399)</f>
        <v>7172803</v>
      </c>
      <c r="F399" s="39"/>
      <c r="G399" s="39">
        <f t="shared" si="36"/>
        <v>7172803</v>
      </c>
      <c r="H399" s="39">
        <v>4311243</v>
      </c>
      <c r="I399" s="39">
        <v>2861560</v>
      </c>
    </row>
    <row r="400" spans="1:9" ht="16.5" hidden="1" customHeight="1">
      <c r="A400" s="204"/>
      <c r="B400" s="204"/>
      <c r="C400" s="205"/>
      <c r="D400" s="193" t="s">
        <v>241</v>
      </c>
      <c r="E400" s="39">
        <f>E398-E399</f>
        <v>11527197</v>
      </c>
      <c r="F400" s="39">
        <f t="shared" ref="F400:G400" si="39">F398-F399</f>
        <v>0</v>
      </c>
      <c r="G400" s="39">
        <f t="shared" si="39"/>
        <v>11527197</v>
      </c>
      <c r="H400" s="39">
        <f>H399-H398</f>
        <v>4311243</v>
      </c>
      <c r="I400" s="39">
        <f>I399-I398</f>
        <v>-15838440</v>
      </c>
    </row>
    <row r="401" spans="1:9" ht="16.5" hidden="1" customHeight="1">
      <c r="A401" s="204"/>
      <c r="B401" s="204"/>
      <c r="C401" s="204" t="s">
        <v>93</v>
      </c>
      <c r="D401" s="193" t="s">
        <v>62</v>
      </c>
      <c r="E401" s="39">
        <f>SUM( F401:G401)</f>
        <v>3234000</v>
      </c>
      <c r="F401" s="39"/>
      <c r="G401" s="39">
        <f t="shared" si="36"/>
        <v>3234000</v>
      </c>
      <c r="H401" s="39"/>
      <c r="I401" s="39">
        <v>3234000</v>
      </c>
    </row>
    <row r="402" spans="1:9" ht="16.5" hidden="1" customHeight="1">
      <c r="A402" s="204"/>
      <c r="B402" s="204"/>
      <c r="C402" s="204" t="s">
        <v>491</v>
      </c>
      <c r="D402" s="193" t="s">
        <v>240</v>
      </c>
      <c r="E402" s="39">
        <f>SUM( F402:G402)</f>
        <v>3235301</v>
      </c>
      <c r="F402" s="39"/>
      <c r="G402" s="39">
        <f t="shared" si="36"/>
        <v>3235301</v>
      </c>
      <c r="H402" s="39"/>
      <c r="I402" s="39">
        <v>3235301</v>
      </c>
    </row>
    <row r="403" spans="1:9" ht="16.5" hidden="1" customHeight="1">
      <c r="A403" s="204"/>
      <c r="B403" s="204"/>
      <c r="C403" s="204"/>
      <c r="D403" s="193" t="s">
        <v>241</v>
      </c>
      <c r="E403" s="39">
        <f>E401-E402</f>
        <v>-1301</v>
      </c>
      <c r="F403" s="39">
        <f t="shared" ref="F403:G403" si="40">F401-F402</f>
        <v>0</v>
      </c>
      <c r="G403" s="39">
        <f t="shared" si="40"/>
        <v>-1301</v>
      </c>
      <c r="H403" s="39"/>
      <c r="I403" s="39">
        <f>I402-I401</f>
        <v>1301</v>
      </c>
    </row>
    <row r="404" spans="1:9" ht="16.5" hidden="1" customHeight="1">
      <c r="A404" s="204"/>
      <c r="B404" s="204"/>
      <c r="C404" s="21" t="s">
        <v>93</v>
      </c>
      <c r="D404" s="193" t="s">
        <v>62</v>
      </c>
      <c r="E404" s="39">
        <f>SUM( F404:G404)</f>
        <v>1500000</v>
      </c>
      <c r="F404" s="39"/>
      <c r="G404" s="39">
        <f t="shared" si="36"/>
        <v>1500000</v>
      </c>
      <c r="H404" s="39"/>
      <c r="I404" s="39">
        <v>1500000</v>
      </c>
    </row>
    <row r="405" spans="1:9" ht="16.5" hidden="1" customHeight="1">
      <c r="A405" s="204"/>
      <c r="B405" s="204"/>
      <c r="C405" s="204" t="s">
        <v>490</v>
      </c>
      <c r="D405" s="193" t="s">
        <v>240</v>
      </c>
      <c r="E405" s="39">
        <f>SUM( F405:G405)</f>
        <v>1508840</v>
      </c>
      <c r="F405" s="39"/>
      <c r="G405" s="39">
        <f t="shared" si="36"/>
        <v>1508840</v>
      </c>
      <c r="H405" s="39">
        <v>8840</v>
      </c>
      <c r="I405" s="39">
        <v>1500000</v>
      </c>
    </row>
    <row r="406" spans="1:9" ht="16.5" hidden="1" customHeight="1">
      <c r="A406" s="204"/>
      <c r="B406" s="204"/>
      <c r="C406" s="205"/>
      <c r="D406" s="193" t="s">
        <v>241</v>
      </c>
      <c r="E406" s="39">
        <f>E404-E405</f>
        <v>-8840</v>
      </c>
      <c r="F406" s="39">
        <f t="shared" ref="F406:G406" si="41">F404-F405</f>
        <v>0</v>
      </c>
      <c r="G406" s="39">
        <f t="shared" si="41"/>
        <v>-8840</v>
      </c>
      <c r="H406" s="39">
        <f>H405-H404</f>
        <v>8840</v>
      </c>
      <c r="I406" s="39">
        <f>I405-I404</f>
        <v>0</v>
      </c>
    </row>
    <row r="407" spans="1:9" ht="16.5" hidden="1" customHeight="1">
      <c r="A407" s="204"/>
      <c r="B407" s="204"/>
      <c r="C407" s="204" t="s">
        <v>93</v>
      </c>
      <c r="D407" s="193" t="s">
        <v>62</v>
      </c>
      <c r="E407" s="39">
        <f>SUM( F407:G407)</f>
        <v>71500</v>
      </c>
      <c r="F407" s="39"/>
      <c r="G407" s="39">
        <f t="shared" si="36"/>
        <v>71500</v>
      </c>
      <c r="H407" s="39"/>
      <c r="I407" s="39">
        <v>71500</v>
      </c>
    </row>
    <row r="408" spans="1:9" ht="16.5" hidden="1" customHeight="1">
      <c r="A408" s="204"/>
      <c r="B408" s="204"/>
      <c r="C408" s="204" t="s">
        <v>48</v>
      </c>
      <c r="D408" s="193" t="s">
        <v>240</v>
      </c>
      <c r="E408" s="39">
        <f>SUM( F408:G408)</f>
        <v>71500</v>
      </c>
      <c r="F408" s="39"/>
      <c r="G408" s="39">
        <f t="shared" si="36"/>
        <v>71500</v>
      </c>
      <c r="H408" s="39"/>
      <c r="I408" s="39">
        <v>71500</v>
      </c>
    </row>
    <row r="409" spans="1:9" ht="16.5" hidden="1" customHeight="1">
      <c r="A409" s="204"/>
      <c r="B409" s="204"/>
      <c r="C409" s="204"/>
      <c r="D409" s="193" t="s">
        <v>241</v>
      </c>
      <c r="E409" s="39">
        <f>E407-E408</f>
        <v>0</v>
      </c>
      <c r="F409" s="39">
        <f t="shared" ref="F409:G409" si="42">F407-F408</f>
        <v>0</v>
      </c>
      <c r="G409" s="39">
        <f t="shared" si="42"/>
        <v>0</v>
      </c>
      <c r="H409" s="39"/>
      <c r="I409" s="39"/>
    </row>
    <row r="410" spans="1:9" ht="16.5" customHeight="1">
      <c r="A410" s="21" t="s">
        <v>489</v>
      </c>
      <c r="B410" s="290" t="s">
        <v>14</v>
      </c>
      <c r="C410" s="21"/>
      <c r="D410" s="193" t="s">
        <v>62</v>
      </c>
      <c r="E410" s="39">
        <f>E413</f>
        <v>22612917</v>
      </c>
      <c r="F410" s="39">
        <f>F413</f>
        <v>16515180</v>
      </c>
      <c r="G410" s="39">
        <f t="shared" si="36"/>
        <v>6097737</v>
      </c>
      <c r="H410" s="39">
        <f>H413</f>
        <v>6097737</v>
      </c>
      <c r="I410" s="39"/>
    </row>
    <row r="411" spans="1:9" ht="16.5" customHeight="1">
      <c r="A411" s="204"/>
      <c r="B411" s="286"/>
      <c r="C411" s="204"/>
      <c r="D411" s="193" t="s">
        <v>240</v>
      </c>
      <c r="E411" s="39">
        <f>E414</f>
        <v>17052058</v>
      </c>
      <c r="F411" s="39">
        <f>F414</f>
        <v>0</v>
      </c>
      <c r="G411" s="39">
        <f t="shared" si="36"/>
        <v>17052058</v>
      </c>
      <c r="H411" s="39">
        <f>H414</f>
        <v>17052058</v>
      </c>
      <c r="I411" s="39"/>
    </row>
    <row r="412" spans="1:9" ht="16.5" customHeight="1">
      <c r="A412" s="204"/>
      <c r="B412" s="287"/>
      <c r="C412" s="205"/>
      <c r="D412" s="193" t="s">
        <v>241</v>
      </c>
      <c r="E412" s="52">
        <f>E410-E411</f>
        <v>5560859</v>
      </c>
      <c r="F412" s="52">
        <f>F410-F411</f>
        <v>16515180</v>
      </c>
      <c r="G412" s="52">
        <f>G410-G411</f>
        <v>-10954321</v>
      </c>
      <c r="H412" s="39">
        <f>H410-H411</f>
        <v>-10954321</v>
      </c>
      <c r="I412" s="39"/>
    </row>
    <row r="413" spans="1:9" ht="16.5" customHeight="1">
      <c r="A413" s="204"/>
      <c r="B413" s="204" t="s">
        <v>489</v>
      </c>
      <c r="C413" s="204" t="s">
        <v>489</v>
      </c>
      <c r="D413" s="193" t="s">
        <v>62</v>
      </c>
      <c r="E413" s="39">
        <f>SUM(F413:G413)</f>
        <v>22612917</v>
      </c>
      <c r="F413" s="39">
        <v>16515180</v>
      </c>
      <c r="G413" s="39">
        <f t="shared" si="36"/>
        <v>6097737</v>
      </c>
      <c r="H413" s="39">
        <v>6097737</v>
      </c>
      <c r="I413" s="39"/>
    </row>
    <row r="414" spans="1:9" ht="16.5" customHeight="1">
      <c r="A414" s="204"/>
      <c r="B414" s="204"/>
      <c r="C414" s="204" t="s">
        <v>488</v>
      </c>
      <c r="D414" s="193" t="s">
        <v>240</v>
      </c>
      <c r="E414" s="39">
        <f>SUM(F414:G414)</f>
        <v>17052058</v>
      </c>
      <c r="F414" s="39"/>
      <c r="G414" s="39">
        <f t="shared" si="36"/>
        <v>17052058</v>
      </c>
      <c r="H414" s="39">
        <v>17052058</v>
      </c>
      <c r="I414" s="39"/>
    </row>
    <row r="415" spans="1:9" ht="16.5" customHeight="1">
      <c r="A415" s="205"/>
      <c r="B415" s="204"/>
      <c r="C415" s="204"/>
      <c r="D415" s="193" t="s">
        <v>241</v>
      </c>
      <c r="E415" s="52">
        <f>E413-E414</f>
        <v>5560859</v>
      </c>
      <c r="F415" s="52">
        <f>F413-F414</f>
        <v>16515180</v>
      </c>
      <c r="G415" s="52">
        <f>G413-G414</f>
        <v>-10954321</v>
      </c>
      <c r="H415" s="39">
        <f>H413-H414</f>
        <v>-10954321</v>
      </c>
      <c r="I415" s="39"/>
    </row>
    <row r="416" spans="1:9" ht="16.5" customHeight="1">
      <c r="A416" s="204" t="s">
        <v>203</v>
      </c>
      <c r="B416" s="290" t="s">
        <v>14</v>
      </c>
      <c r="C416" s="21"/>
      <c r="D416" s="193" t="s">
        <v>62</v>
      </c>
      <c r="E416" s="39">
        <f>SUM(E419,E422)</f>
        <v>23129735</v>
      </c>
      <c r="F416" s="39"/>
      <c r="G416" s="39">
        <f t="shared" si="36"/>
        <v>23129735</v>
      </c>
      <c r="H416" s="39">
        <f t="shared" ref="H416:I418" si="43">SUM(H419,H422)</f>
        <v>16000000</v>
      </c>
      <c r="I416" s="39">
        <f t="shared" si="43"/>
        <v>7129735</v>
      </c>
    </row>
    <row r="417" spans="1:9" ht="16.5" customHeight="1">
      <c r="A417" s="204"/>
      <c r="B417" s="286"/>
      <c r="C417" s="204"/>
      <c r="D417" s="193" t="s">
        <v>240</v>
      </c>
      <c r="E417" s="39">
        <f>SUM(E420,E423)</f>
        <v>21219735</v>
      </c>
      <c r="F417" s="39"/>
      <c r="G417" s="39">
        <f t="shared" si="36"/>
        <v>21219735</v>
      </c>
      <c r="H417" s="39">
        <f t="shared" si="43"/>
        <v>14000000</v>
      </c>
      <c r="I417" s="39">
        <f t="shared" si="43"/>
        <v>7219735</v>
      </c>
    </row>
    <row r="418" spans="1:9" ht="16.5" customHeight="1">
      <c r="A418" s="204"/>
      <c r="B418" s="287"/>
      <c r="C418" s="205"/>
      <c r="D418" s="193" t="s">
        <v>241</v>
      </c>
      <c r="E418" s="52">
        <f>E416-E417</f>
        <v>1910000</v>
      </c>
      <c r="F418" s="39">
        <f t="shared" ref="F418" si="44">F416-F417</f>
        <v>0</v>
      </c>
      <c r="G418" s="52">
        <f>G416-G417</f>
        <v>1910000</v>
      </c>
      <c r="H418" s="39">
        <f t="shared" si="43"/>
        <v>-2000000</v>
      </c>
      <c r="I418" s="39">
        <f t="shared" si="43"/>
        <v>90000</v>
      </c>
    </row>
    <row r="419" spans="1:9" ht="16.5" customHeight="1">
      <c r="A419" s="204"/>
      <c r="B419" s="204" t="s">
        <v>203</v>
      </c>
      <c r="C419" s="204" t="s">
        <v>204</v>
      </c>
      <c r="D419" s="193" t="s">
        <v>62</v>
      </c>
      <c r="E419" s="52">
        <f>SUM( F419:G419)</f>
        <v>16000000</v>
      </c>
      <c r="F419" s="52"/>
      <c r="G419" s="52">
        <f t="shared" si="36"/>
        <v>16000000</v>
      </c>
      <c r="H419" s="39">
        <v>16000000</v>
      </c>
      <c r="I419" s="39"/>
    </row>
    <row r="420" spans="1:9" ht="16.5" customHeight="1">
      <c r="A420" s="204"/>
      <c r="B420" s="204"/>
      <c r="C420" s="204" t="s">
        <v>206</v>
      </c>
      <c r="D420" s="193" t="s">
        <v>240</v>
      </c>
      <c r="E420" s="52">
        <f>SUM( F420:G420)</f>
        <v>14000000</v>
      </c>
      <c r="F420" s="52"/>
      <c r="G420" s="52">
        <f t="shared" si="36"/>
        <v>14000000</v>
      </c>
      <c r="H420" s="39">
        <v>14000000</v>
      </c>
      <c r="I420" s="39"/>
    </row>
    <row r="421" spans="1:9" ht="16.5" customHeight="1">
      <c r="A421" s="204"/>
      <c r="B421" s="204"/>
      <c r="C421" s="205"/>
      <c r="D421" s="193" t="s">
        <v>241</v>
      </c>
      <c r="E421" s="52">
        <f>E419-E420</f>
        <v>2000000</v>
      </c>
      <c r="F421" s="39">
        <f>F419-F420</f>
        <v>0</v>
      </c>
      <c r="G421" s="52">
        <f>G419-G420</f>
        <v>2000000</v>
      </c>
      <c r="H421" s="39">
        <f>H420-H419</f>
        <v>-2000000</v>
      </c>
      <c r="I421" s="39"/>
    </row>
    <row r="422" spans="1:9" ht="16.5" customHeight="1">
      <c r="A422" s="204"/>
      <c r="B422" s="204"/>
      <c r="C422" s="204" t="s">
        <v>204</v>
      </c>
      <c r="D422" s="193" t="s">
        <v>62</v>
      </c>
      <c r="E422" s="52">
        <f>SUM(F422:G422)</f>
        <v>7129735</v>
      </c>
      <c r="F422" s="52"/>
      <c r="G422" s="52">
        <f t="shared" si="36"/>
        <v>7129735</v>
      </c>
      <c r="H422" s="39"/>
      <c r="I422" s="39">
        <v>7129735</v>
      </c>
    </row>
    <row r="423" spans="1:9" ht="16.5" customHeight="1">
      <c r="A423" s="204"/>
      <c r="B423" s="204"/>
      <c r="C423" s="27" t="s">
        <v>487</v>
      </c>
      <c r="D423" s="193" t="s">
        <v>240</v>
      </c>
      <c r="E423" s="52">
        <f>SUM(F423:G423)</f>
        <v>7219735</v>
      </c>
      <c r="F423" s="52"/>
      <c r="G423" s="52">
        <f t="shared" si="36"/>
        <v>7219735</v>
      </c>
      <c r="H423" s="39"/>
      <c r="I423" s="39">
        <v>7219735</v>
      </c>
    </row>
    <row r="424" spans="1:9" ht="16.5" customHeight="1">
      <c r="A424" s="204"/>
      <c r="B424" s="204"/>
      <c r="C424" s="204"/>
      <c r="D424" s="193" t="s">
        <v>241</v>
      </c>
      <c r="E424" s="52">
        <f>E422-E423</f>
        <v>-90000</v>
      </c>
      <c r="F424" s="39">
        <f>F422-F423</f>
        <v>0</v>
      </c>
      <c r="G424" s="52">
        <f>G422-G423</f>
        <v>-90000</v>
      </c>
      <c r="H424" s="39"/>
      <c r="I424" s="39">
        <f>I423-I422</f>
        <v>90000</v>
      </c>
    </row>
    <row r="425" spans="1:9" ht="16.5" customHeight="1">
      <c r="A425" s="21" t="s">
        <v>205</v>
      </c>
      <c r="B425" s="290" t="s">
        <v>14</v>
      </c>
      <c r="C425" s="21"/>
      <c r="D425" s="193" t="s">
        <v>62</v>
      </c>
      <c r="E425" s="52">
        <f>SUM(F425:G425)</f>
        <v>100000</v>
      </c>
      <c r="F425" s="52"/>
      <c r="G425" s="52">
        <f t="shared" si="36"/>
        <v>100000</v>
      </c>
      <c r="H425" s="39">
        <f>H428</f>
        <v>100000</v>
      </c>
      <c r="I425" s="39"/>
    </row>
    <row r="426" spans="1:9" ht="16.5" customHeight="1">
      <c r="A426" s="204"/>
      <c r="B426" s="286"/>
      <c r="C426" s="204"/>
      <c r="D426" s="193" t="s">
        <v>240</v>
      </c>
      <c r="E426" s="52">
        <f>SUM(F426:G426)</f>
        <v>1003832</v>
      </c>
      <c r="F426" s="52">
        <f>F429</f>
        <v>47040</v>
      </c>
      <c r="G426" s="52">
        <f t="shared" si="36"/>
        <v>956792</v>
      </c>
      <c r="H426" s="39">
        <f>H429</f>
        <v>796611</v>
      </c>
      <c r="I426" s="39">
        <f>I429</f>
        <v>160181</v>
      </c>
    </row>
    <row r="427" spans="1:9" ht="16.5" customHeight="1">
      <c r="A427" s="204"/>
      <c r="B427" s="287"/>
      <c r="C427" s="205"/>
      <c r="D427" s="193" t="s">
        <v>241</v>
      </c>
      <c r="E427" s="52">
        <f>E425-E426</f>
        <v>-903832</v>
      </c>
      <c r="F427" s="52">
        <f>F425-F426</f>
        <v>-47040</v>
      </c>
      <c r="G427" s="52">
        <f>G425-G426</f>
        <v>-856792</v>
      </c>
      <c r="H427" s="39">
        <f>H426-H425</f>
        <v>696611</v>
      </c>
      <c r="I427" s="39">
        <f>I426-I425</f>
        <v>160181</v>
      </c>
    </row>
    <row r="428" spans="1:9" ht="16.5" customHeight="1">
      <c r="A428" s="204"/>
      <c r="B428" s="204" t="s">
        <v>205</v>
      </c>
      <c r="C428" s="204" t="s">
        <v>205</v>
      </c>
      <c r="D428" s="193" t="s">
        <v>62</v>
      </c>
      <c r="E428" s="52">
        <f>SUM(F428:G428)</f>
        <v>100000</v>
      </c>
      <c r="F428" s="52"/>
      <c r="G428" s="52">
        <f t="shared" si="36"/>
        <v>100000</v>
      </c>
      <c r="H428" s="39">
        <v>100000</v>
      </c>
      <c r="I428" s="39"/>
    </row>
    <row r="429" spans="1:9" ht="16.5" customHeight="1">
      <c r="A429" s="204"/>
      <c r="B429" s="204"/>
      <c r="C429" s="204"/>
      <c r="D429" s="193" t="s">
        <v>240</v>
      </c>
      <c r="E429" s="52">
        <f>SUM(F429:G429)</f>
        <v>1003832</v>
      </c>
      <c r="F429" s="52">
        <v>47040</v>
      </c>
      <c r="G429" s="52">
        <f t="shared" si="36"/>
        <v>956792</v>
      </c>
      <c r="H429" s="39">
        <v>796611</v>
      </c>
      <c r="I429" s="39">
        <v>160181</v>
      </c>
    </row>
    <row r="430" spans="1:9" ht="16.5" customHeight="1">
      <c r="A430" s="205"/>
      <c r="B430" s="205"/>
      <c r="C430" s="205"/>
      <c r="D430" s="193" t="s">
        <v>241</v>
      </c>
      <c r="E430" s="52">
        <f>E428-E429</f>
        <v>-903832</v>
      </c>
      <c r="F430" s="52">
        <f>F428-F429</f>
        <v>-47040</v>
      </c>
      <c r="G430" s="52">
        <f>G428-G429</f>
        <v>-856792</v>
      </c>
      <c r="H430" s="39">
        <f>H429-H428</f>
        <v>696611</v>
      </c>
      <c r="I430" s="39">
        <f>I429-I428</f>
        <v>160181</v>
      </c>
    </row>
    <row r="431" spans="1:9" ht="16.5" customHeight="1">
      <c r="A431" s="21" t="s">
        <v>97</v>
      </c>
      <c r="B431" s="290" t="s">
        <v>14</v>
      </c>
      <c r="C431" s="21"/>
      <c r="D431" s="193" t="s">
        <v>62</v>
      </c>
      <c r="E431" s="52">
        <f>E434</f>
        <v>239263169</v>
      </c>
      <c r="F431" s="52">
        <f>F434</f>
        <v>156874840</v>
      </c>
      <c r="G431" s="52">
        <f t="shared" si="36"/>
        <v>82388329</v>
      </c>
      <c r="H431" s="39">
        <f>H434</f>
        <v>82388329</v>
      </c>
      <c r="I431" s="39"/>
    </row>
    <row r="432" spans="1:9" ht="16.5" customHeight="1">
      <c r="A432" s="204"/>
      <c r="B432" s="286"/>
      <c r="C432" s="204"/>
      <c r="D432" s="193" t="s">
        <v>240</v>
      </c>
      <c r="E432" s="39">
        <f>E435</f>
        <v>271853246</v>
      </c>
      <c r="F432" s="39">
        <f>F435</f>
        <v>166955772</v>
      </c>
      <c r="G432" s="39">
        <f t="shared" si="36"/>
        <v>104897474</v>
      </c>
      <c r="H432" s="39">
        <f>H435</f>
        <v>83929844</v>
      </c>
      <c r="I432" s="39">
        <f>I435</f>
        <v>20967630</v>
      </c>
    </row>
    <row r="433" spans="1:9" ht="16.5" customHeight="1">
      <c r="A433" s="204"/>
      <c r="B433" s="287"/>
      <c r="C433" s="205"/>
      <c r="D433" s="193" t="s">
        <v>241</v>
      </c>
      <c r="E433" s="52">
        <f>E431-E432</f>
        <v>-32590077</v>
      </c>
      <c r="F433" s="52">
        <f>F431-F432</f>
        <v>-10080932</v>
      </c>
      <c r="G433" s="52">
        <f>G431-G432</f>
        <v>-22509145</v>
      </c>
      <c r="H433" s="39">
        <f>H432-H431</f>
        <v>1541515</v>
      </c>
      <c r="I433" s="39">
        <f>I432-I431</f>
        <v>20967630</v>
      </c>
    </row>
    <row r="434" spans="1:9" ht="16.5" customHeight="1">
      <c r="A434" s="204"/>
      <c r="B434" s="204" t="s">
        <v>97</v>
      </c>
      <c r="C434" s="204" t="s">
        <v>207</v>
      </c>
      <c r="D434" s="196" t="s">
        <v>62</v>
      </c>
      <c r="E434" s="39">
        <f>SUM( F434:G434)</f>
        <v>239263169</v>
      </c>
      <c r="F434" s="39">
        <v>156874840</v>
      </c>
      <c r="G434" s="39">
        <f t="shared" si="36"/>
        <v>82388329</v>
      </c>
      <c r="H434" s="39">
        <v>82388329</v>
      </c>
      <c r="I434" s="39"/>
    </row>
    <row r="435" spans="1:9" ht="16.5" customHeight="1">
      <c r="A435" s="204"/>
      <c r="B435" s="204"/>
      <c r="C435" s="204"/>
      <c r="D435" s="193" t="s">
        <v>240</v>
      </c>
      <c r="E435" s="39">
        <f>SUM( F435:G435)</f>
        <v>271853246</v>
      </c>
      <c r="F435" s="39">
        <v>166955772</v>
      </c>
      <c r="G435" s="39">
        <f t="shared" si="36"/>
        <v>104897474</v>
      </c>
      <c r="H435" s="39">
        <v>83929844</v>
      </c>
      <c r="I435" s="39">
        <v>20967630</v>
      </c>
    </row>
    <row r="436" spans="1:9" ht="16.5" customHeight="1">
      <c r="A436" s="205"/>
      <c r="B436" s="205"/>
      <c r="C436" s="205"/>
      <c r="D436" s="193" t="s">
        <v>241</v>
      </c>
      <c r="E436" s="52">
        <f>E434-E435</f>
        <v>-32590077</v>
      </c>
      <c r="F436" s="39">
        <f>F434-F435</f>
        <v>-10080932</v>
      </c>
      <c r="G436" s="39">
        <f>G434-G435</f>
        <v>-22509145</v>
      </c>
      <c r="H436" s="39">
        <f>H435-H434</f>
        <v>1541515</v>
      </c>
      <c r="I436" s="39">
        <f>I435-I434</f>
        <v>20967630</v>
      </c>
    </row>
  </sheetData>
  <mergeCells count="19">
    <mergeCell ref="B431:B433"/>
    <mergeCell ref="B410:B412"/>
    <mergeCell ref="B416:B418"/>
    <mergeCell ref="B266:B268"/>
    <mergeCell ref="G3:G4"/>
    <mergeCell ref="B425:B427"/>
    <mergeCell ref="B206:B208"/>
    <mergeCell ref="C65:C67"/>
    <mergeCell ref="C95:C97"/>
    <mergeCell ref="I3:I4"/>
    <mergeCell ref="A5:C7"/>
    <mergeCell ref="B8:B10"/>
    <mergeCell ref="C11:C13"/>
    <mergeCell ref="H3:H4"/>
    <mergeCell ref="A1:F1"/>
    <mergeCell ref="A3:C3"/>
    <mergeCell ref="D3:D4"/>
    <mergeCell ref="E3:E4"/>
    <mergeCell ref="F3:F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A7" sqref="A7:G7"/>
    </sheetView>
  </sheetViews>
  <sheetFormatPr defaultRowHeight="16.5"/>
  <cols>
    <col min="1" max="1" width="10.5" customWidth="1"/>
    <col min="2" max="2" width="19.125" customWidth="1"/>
    <col min="3" max="4" width="19.625" customWidth="1"/>
    <col min="5" max="5" width="15.5" customWidth="1"/>
    <col min="6" max="6" width="15.125" customWidth="1"/>
    <col min="7" max="7" width="18.5" customWidth="1"/>
  </cols>
  <sheetData>
    <row r="1" spans="1:7" ht="20.25">
      <c r="A1" s="270" t="s">
        <v>235</v>
      </c>
      <c r="B1" s="270"/>
      <c r="C1" s="270"/>
      <c r="D1" s="270"/>
      <c r="E1" s="270"/>
      <c r="F1" s="270"/>
      <c r="G1" s="270"/>
    </row>
    <row r="3" spans="1:7">
      <c r="A3" t="s">
        <v>0</v>
      </c>
      <c r="B3" t="s">
        <v>1</v>
      </c>
    </row>
    <row r="4" spans="1:7">
      <c r="A4" t="s">
        <v>2</v>
      </c>
      <c r="B4" s="37" t="s">
        <v>237</v>
      </c>
    </row>
    <row r="5" spans="1:7">
      <c r="A5" t="s">
        <v>4</v>
      </c>
      <c r="B5" t="s">
        <v>5</v>
      </c>
    </row>
    <row r="6" spans="1:7">
      <c r="G6" s="12" t="s">
        <v>43</v>
      </c>
    </row>
    <row r="7" spans="1:7" s="1" customFormat="1" ht="24" customHeight="1" thickBot="1">
      <c r="A7" s="264" t="s">
        <v>6</v>
      </c>
      <c r="B7" s="264" t="s">
        <v>7</v>
      </c>
      <c r="C7" s="264" t="s">
        <v>9</v>
      </c>
      <c r="D7" s="264" t="s">
        <v>8</v>
      </c>
      <c r="E7" s="284" t="s">
        <v>41</v>
      </c>
      <c r="F7" s="284"/>
      <c r="G7" s="264" t="s">
        <v>15</v>
      </c>
    </row>
    <row r="8" spans="1:7" s="1" customFormat="1" ht="22.5" customHeight="1" thickTop="1">
      <c r="A8" s="298" t="s">
        <v>16</v>
      </c>
      <c r="B8" s="2" t="s">
        <v>17</v>
      </c>
      <c r="C8" s="68">
        <f>SUM(C9:C13)</f>
        <v>195797944</v>
      </c>
      <c r="D8" s="68">
        <f>SUM(D9:D13)</f>
        <v>195044101</v>
      </c>
      <c r="E8" s="57">
        <f>C8-D8</f>
        <v>753843</v>
      </c>
      <c r="F8" s="11">
        <f>SUM(D8/C8-1)*100</f>
        <v>-0.38501068223678603</v>
      </c>
      <c r="G8" s="3"/>
    </row>
    <row r="9" spans="1:7" ht="22.5" customHeight="1">
      <c r="A9" s="299"/>
      <c r="B9" s="4" t="s">
        <v>38</v>
      </c>
      <c r="C9" s="69">
        <f>'센터 세입 결산서'!E8</f>
        <v>139543090</v>
      </c>
      <c r="D9" s="59">
        <f>'센터 세입 결산서'!E9</f>
        <v>139612420</v>
      </c>
      <c r="E9" s="60">
        <f>C9-D9</f>
        <v>-69330</v>
      </c>
      <c r="F9" s="10">
        <f t="shared" ref="F9:F22" si="0">SUM(D9/C9-1)*100</f>
        <v>4.9683578025971897E-2</v>
      </c>
      <c r="G9" s="6"/>
    </row>
    <row r="10" spans="1:7" ht="22.5" customHeight="1">
      <c r="A10" s="299"/>
      <c r="B10" s="4" t="s">
        <v>31</v>
      </c>
      <c r="C10" s="69">
        <f>'센터 세입 결산서'!E20</f>
        <v>29700200</v>
      </c>
      <c r="D10" s="59">
        <f>'센터 세입 결산서'!E21</f>
        <v>30865185</v>
      </c>
      <c r="E10" s="60">
        <f t="shared" ref="E10:E13" si="1">C10-D10</f>
        <v>-1164985</v>
      </c>
      <c r="F10" s="10">
        <f t="shared" si="0"/>
        <v>3.9224820034881924</v>
      </c>
      <c r="G10" s="6"/>
    </row>
    <row r="11" spans="1:7" ht="22.5" customHeight="1">
      <c r="A11" s="299"/>
      <c r="B11" s="7" t="s">
        <v>10</v>
      </c>
      <c r="C11" s="69">
        <f>'센터 세입 결산서'!E26</f>
        <v>23219825</v>
      </c>
      <c r="D11" s="59">
        <f>'센터 세입 결산서'!E27</f>
        <v>21219735</v>
      </c>
      <c r="E11" s="60">
        <f t="shared" si="1"/>
        <v>2000090</v>
      </c>
      <c r="F11" s="10">
        <f t="shared" si="0"/>
        <v>-8.6137169423111448</v>
      </c>
      <c r="G11" s="6"/>
    </row>
    <row r="12" spans="1:7" ht="22.5" customHeight="1">
      <c r="A12" s="299"/>
      <c r="B12" s="4" t="s">
        <v>11</v>
      </c>
      <c r="C12" s="69">
        <f>'센터 세입 결산서'!E35</f>
        <v>3304829</v>
      </c>
      <c r="D12" s="59">
        <f>'센터 세입 결산서'!E36</f>
        <v>3304829</v>
      </c>
      <c r="E12" s="60">
        <f t="shared" si="1"/>
        <v>0</v>
      </c>
      <c r="F12" s="10">
        <f t="shared" si="0"/>
        <v>0</v>
      </c>
      <c r="G12" s="6"/>
    </row>
    <row r="13" spans="1:7" ht="22.5" customHeight="1">
      <c r="A13" s="299"/>
      <c r="B13" s="4" t="s">
        <v>32</v>
      </c>
      <c r="C13" s="69">
        <f>'센터 세입 결산서'!E44</f>
        <v>30000</v>
      </c>
      <c r="D13" s="59">
        <f>'센터 세입 결산서'!E45</f>
        <v>41932</v>
      </c>
      <c r="E13" s="60">
        <f t="shared" si="1"/>
        <v>-11932</v>
      </c>
      <c r="F13" s="10">
        <f t="shared" si="0"/>
        <v>39.773333333333326</v>
      </c>
      <c r="G13" s="6"/>
    </row>
    <row r="14" spans="1:7" ht="22.5" customHeight="1">
      <c r="A14" s="299" t="s">
        <v>22</v>
      </c>
      <c r="B14" s="9" t="s">
        <v>17</v>
      </c>
      <c r="C14" s="8">
        <f>SUM( C15:C22)</f>
        <v>195797944</v>
      </c>
      <c r="D14" s="8">
        <f>SUM( D15:D22)</f>
        <v>195044101</v>
      </c>
      <c r="E14" s="57">
        <f>C14-D14</f>
        <v>753843</v>
      </c>
      <c r="F14" s="11">
        <f t="shared" si="0"/>
        <v>-0.38501068223678603</v>
      </c>
      <c r="G14" s="6"/>
    </row>
    <row r="15" spans="1:7" ht="22.5" customHeight="1">
      <c r="A15" s="299"/>
      <c r="B15" s="4" t="s">
        <v>33</v>
      </c>
      <c r="C15" s="69">
        <f>'센터 세출 결산서'!E11</f>
        <v>107076540</v>
      </c>
      <c r="D15" s="5">
        <f>'센터 세출 결산서'!E12</f>
        <v>105502290</v>
      </c>
      <c r="E15" s="60">
        <f>C15-D15</f>
        <v>1574250</v>
      </c>
      <c r="F15" s="10">
        <f t="shared" si="0"/>
        <v>-1.4702100011823371</v>
      </c>
      <c r="G15" s="6"/>
    </row>
    <row r="16" spans="1:7" s="37" customFormat="1" ht="22.5" customHeight="1">
      <c r="A16" s="299"/>
      <c r="B16" s="4" t="s">
        <v>234</v>
      </c>
      <c r="C16" s="69">
        <f>'센터 세출 결산서'!E56</f>
        <v>300000</v>
      </c>
      <c r="D16" s="5">
        <f>'센터 세출 결산서'!E60</f>
        <v>300000</v>
      </c>
      <c r="E16" s="60">
        <f t="shared" ref="E16:E22" si="2">C16-D16</f>
        <v>0</v>
      </c>
      <c r="F16" s="10">
        <f t="shared" si="0"/>
        <v>0</v>
      </c>
      <c r="G16" s="6"/>
    </row>
    <row r="17" spans="1:7" ht="22.5" customHeight="1">
      <c r="A17" s="299"/>
      <c r="B17" s="4" t="s">
        <v>233</v>
      </c>
      <c r="C17" s="69">
        <f>'센터 세출 결산서'!E62</f>
        <v>4430870</v>
      </c>
      <c r="D17" s="5">
        <f>'센터 세출 결산서'!E63</f>
        <v>4397870</v>
      </c>
      <c r="E17" s="60">
        <f>C17-D17</f>
        <v>33000</v>
      </c>
      <c r="F17" s="10">
        <f t="shared" si="0"/>
        <v>-0.74477472821364854</v>
      </c>
      <c r="G17" s="6"/>
    </row>
    <row r="18" spans="1:7" ht="22.5" customHeight="1">
      <c r="A18" s="299"/>
      <c r="B18" s="4" t="s">
        <v>13</v>
      </c>
      <c r="C18" s="69">
        <f>'센터 세출 결산서'!E74</f>
        <v>2300000</v>
      </c>
      <c r="D18" s="5">
        <f>'센터 세출 결산서'!E75</f>
        <v>2289000</v>
      </c>
      <c r="E18" s="60">
        <f t="shared" si="2"/>
        <v>11000</v>
      </c>
      <c r="F18" s="10">
        <f t="shared" si="0"/>
        <v>-0.47826086956521685</v>
      </c>
      <c r="G18" s="6"/>
    </row>
    <row r="19" spans="1:7" ht="22.5" customHeight="1">
      <c r="A19" s="299"/>
      <c r="B19" s="4" t="s">
        <v>34</v>
      </c>
      <c r="C19" s="69">
        <f>'센터 세출 결산서'!E83</f>
        <v>46594405</v>
      </c>
      <c r="D19" s="5">
        <f>'센터 세출 결산서'!E84</f>
        <v>46270115</v>
      </c>
      <c r="E19" s="60">
        <f t="shared" si="2"/>
        <v>324290</v>
      </c>
      <c r="F19" s="10">
        <f t="shared" si="0"/>
        <v>-0.69598485054160886</v>
      </c>
      <c r="G19" s="6"/>
    </row>
    <row r="20" spans="1:7" ht="22.5" customHeight="1">
      <c r="A20" s="299"/>
      <c r="B20" s="4" t="s">
        <v>35</v>
      </c>
      <c r="C20" s="69">
        <f>'센터 세출 결산서'!E116</f>
        <v>2155485</v>
      </c>
      <c r="D20" s="5">
        <f>'센터 세출 결산서'!E117</f>
        <v>2155470</v>
      </c>
      <c r="E20" s="60">
        <f t="shared" si="2"/>
        <v>15</v>
      </c>
      <c r="F20" s="10">
        <f t="shared" si="0"/>
        <v>-6.9589906680489477E-4</v>
      </c>
      <c r="G20" s="6"/>
    </row>
    <row r="21" spans="1:7" ht="22.5" customHeight="1">
      <c r="A21" s="299"/>
      <c r="B21" s="4" t="s">
        <v>36</v>
      </c>
      <c r="C21" s="69">
        <f>'센터 세출 결산서'!E122</f>
        <v>10000</v>
      </c>
      <c r="D21" s="5">
        <f>'센터 세출 결산서'!E123</f>
        <v>4535</v>
      </c>
      <c r="E21" s="60">
        <f t="shared" si="2"/>
        <v>5465</v>
      </c>
      <c r="F21" s="10">
        <f t="shared" si="0"/>
        <v>-54.65</v>
      </c>
      <c r="G21" s="6"/>
    </row>
    <row r="22" spans="1:7" ht="22.5" customHeight="1">
      <c r="A22" s="299"/>
      <c r="B22" s="4" t="s">
        <v>37</v>
      </c>
      <c r="C22" s="69">
        <f>'센터 세출 결산서'!E128</f>
        <v>32930644</v>
      </c>
      <c r="D22" s="5">
        <f>'센터 세출 결산서'!E132</f>
        <v>34124821</v>
      </c>
      <c r="E22" s="60">
        <f t="shared" si="2"/>
        <v>-1194177</v>
      </c>
      <c r="F22" s="10">
        <f t="shared" si="0"/>
        <v>3.6263396488692923</v>
      </c>
      <c r="G22" s="6"/>
    </row>
    <row r="24" spans="1:7" ht="17.25" customHeight="1"/>
  </sheetData>
  <mergeCells count="4">
    <mergeCell ref="A1:G1"/>
    <mergeCell ref="E7:F7"/>
    <mergeCell ref="A8:A13"/>
    <mergeCell ref="A14:A2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6"/>
  <sheetViews>
    <sheetView topLeftCell="A16" workbookViewId="0">
      <selection activeCell="M18" sqref="M18"/>
    </sheetView>
  </sheetViews>
  <sheetFormatPr defaultRowHeight="16.5"/>
  <cols>
    <col min="1" max="2" width="11" style="33" bestFit="1" customWidth="1"/>
    <col min="3" max="3" width="21.375" style="33" bestFit="1" customWidth="1"/>
    <col min="4" max="4" width="5.25" style="13" bestFit="1" customWidth="1"/>
    <col min="5" max="5" width="13.25" style="14" customWidth="1"/>
    <col min="6" max="7" width="13.25" style="23" customWidth="1"/>
    <col min="8" max="9" width="14.125" style="23" customWidth="1"/>
    <col min="10" max="10" width="9" style="33"/>
    <col min="11" max="11" width="9.25" style="33" bestFit="1" customWidth="1"/>
    <col min="12" max="16384" width="9" style="33"/>
  </cols>
  <sheetData>
    <row r="1" spans="1:10" ht="20.25">
      <c r="A1" s="276" t="s">
        <v>239</v>
      </c>
      <c r="B1" s="276"/>
      <c r="C1" s="276"/>
      <c r="D1" s="276"/>
      <c r="E1" s="276"/>
      <c r="F1" s="276"/>
    </row>
    <row r="2" spans="1:10">
      <c r="J2" s="12" t="s">
        <v>44</v>
      </c>
    </row>
    <row r="3" spans="1:10" s="13" customFormat="1" ht="16.5" customHeight="1">
      <c r="A3" s="283" t="s">
        <v>50</v>
      </c>
      <c r="B3" s="283"/>
      <c r="C3" s="283"/>
      <c r="D3" s="288" t="s">
        <v>54</v>
      </c>
      <c r="E3" s="274" t="s">
        <v>55</v>
      </c>
      <c r="F3" s="274" t="s">
        <v>56</v>
      </c>
      <c r="G3" s="274" t="s">
        <v>57</v>
      </c>
      <c r="H3" s="274" t="s">
        <v>58</v>
      </c>
      <c r="I3" s="274" t="s">
        <v>540</v>
      </c>
      <c r="J3" s="283" t="s">
        <v>103</v>
      </c>
    </row>
    <row r="4" spans="1:10" s="13" customFormat="1" ht="16.5" customHeight="1" thickBot="1">
      <c r="A4" s="264" t="s">
        <v>51</v>
      </c>
      <c r="B4" s="264" t="s">
        <v>52</v>
      </c>
      <c r="C4" s="264" t="s">
        <v>53</v>
      </c>
      <c r="D4" s="289"/>
      <c r="E4" s="275"/>
      <c r="F4" s="275"/>
      <c r="G4" s="275"/>
      <c r="H4" s="275"/>
      <c r="I4" s="275"/>
      <c r="J4" s="284"/>
    </row>
    <row r="5" spans="1:10" ht="18" customHeight="1" thickTop="1">
      <c r="A5" s="300" t="s">
        <v>208</v>
      </c>
      <c r="B5" s="300"/>
      <c r="C5" s="300"/>
      <c r="D5" s="47" t="s">
        <v>62</v>
      </c>
      <c r="E5" s="192">
        <f>SUM(E8,E20,E26,E35,E44)</f>
        <v>195797944</v>
      </c>
      <c r="F5" s="64"/>
      <c r="G5" s="64">
        <f>SUM(G8,G20,G26,G35,G44)</f>
        <v>15641984</v>
      </c>
      <c r="H5" s="64">
        <f>SUM(H8,H20,H26,H35,H44)</f>
        <v>126056590</v>
      </c>
      <c r="I5" s="64">
        <f t="shared" ref="G5:I6" si="0">SUM(I8,I20,I26,I35,I44)</f>
        <v>54099369</v>
      </c>
      <c r="J5" s="25"/>
    </row>
    <row r="6" spans="1:10" ht="18" customHeight="1">
      <c r="A6" s="291"/>
      <c r="B6" s="291"/>
      <c r="C6" s="291"/>
      <c r="D6" s="43" t="s">
        <v>240</v>
      </c>
      <c r="E6" s="66">
        <f>SUM(E9,E21,E27,E36,E45)</f>
        <v>195044101</v>
      </c>
      <c r="F6" s="60"/>
      <c r="G6" s="60">
        <f t="shared" si="0"/>
        <v>15669716</v>
      </c>
      <c r="H6" s="60">
        <f t="shared" si="0"/>
        <v>126098188</v>
      </c>
      <c r="I6" s="60">
        <f t="shared" si="0"/>
        <v>53276196</v>
      </c>
      <c r="J6" s="15"/>
    </row>
    <row r="7" spans="1:10" ht="18" customHeight="1" thickBot="1">
      <c r="A7" s="301"/>
      <c r="B7" s="301"/>
      <c r="C7" s="301"/>
      <c r="D7" s="48" t="s">
        <v>241</v>
      </c>
      <c r="E7" s="65">
        <f>E5-E6</f>
        <v>753843</v>
      </c>
      <c r="F7" s="65"/>
      <c r="G7" s="65">
        <f t="shared" ref="G7:I7" si="1">G5-G6</f>
        <v>-27732</v>
      </c>
      <c r="H7" s="65">
        <f t="shared" si="1"/>
        <v>-41598</v>
      </c>
      <c r="I7" s="65">
        <f t="shared" si="1"/>
        <v>823173</v>
      </c>
      <c r="J7" s="38"/>
    </row>
    <row r="8" spans="1:10" s="37" customFormat="1" ht="19.5" customHeight="1">
      <c r="A8" s="17" t="s">
        <v>78</v>
      </c>
      <c r="B8" s="286" t="s">
        <v>14</v>
      </c>
      <c r="C8" s="42"/>
      <c r="D8" s="44" t="s">
        <v>62</v>
      </c>
      <c r="E8" s="60">
        <f>SUM(E11,E14,E17)</f>
        <v>139543090</v>
      </c>
      <c r="F8" s="60"/>
      <c r="G8" s="60">
        <f>SUM(G11,G14,G17)</f>
        <v>15426436</v>
      </c>
      <c r="H8" s="60">
        <f>SUM(H11,H14,H17)</f>
        <v>124116654</v>
      </c>
      <c r="I8" s="60"/>
      <c r="J8" s="20"/>
    </row>
    <row r="9" spans="1:10" s="37" customFormat="1" ht="19.5" customHeight="1">
      <c r="A9" s="41"/>
      <c r="B9" s="286"/>
      <c r="C9" s="42"/>
      <c r="D9" s="43" t="s">
        <v>240</v>
      </c>
      <c r="E9" s="66">
        <f t="shared" ref="E9" si="2">SUM(E12,E15,E18)</f>
        <v>139612420</v>
      </c>
      <c r="F9" s="66"/>
      <c r="G9" s="66">
        <f t="shared" ref="G9:H9" si="3">SUM(G12,G15,G18)</f>
        <v>15454168</v>
      </c>
      <c r="H9" s="66">
        <f t="shared" si="3"/>
        <v>124158252</v>
      </c>
      <c r="I9" s="66"/>
      <c r="J9" s="15"/>
    </row>
    <row r="10" spans="1:10" s="37" customFormat="1" ht="19.5" customHeight="1">
      <c r="A10" s="41"/>
      <c r="B10" s="287"/>
      <c r="C10" s="50"/>
      <c r="D10" s="43" t="s">
        <v>241</v>
      </c>
      <c r="E10" s="66">
        <f>E8-E9</f>
        <v>-69330</v>
      </c>
      <c r="F10" s="66"/>
      <c r="G10" s="66">
        <f t="shared" ref="G10:H10" si="4">G8-G9</f>
        <v>-27732</v>
      </c>
      <c r="H10" s="66">
        <f t="shared" si="4"/>
        <v>-41598</v>
      </c>
      <c r="I10" s="66"/>
      <c r="J10" s="15"/>
    </row>
    <row r="11" spans="1:10">
      <c r="A11" s="17"/>
      <c r="B11" s="19" t="s">
        <v>78</v>
      </c>
      <c r="C11" s="16" t="s">
        <v>79</v>
      </c>
      <c r="D11" s="43" t="s">
        <v>62</v>
      </c>
      <c r="E11" s="66">
        <f>SUM(F11:I11)</f>
        <v>114636000</v>
      </c>
      <c r="F11" s="66"/>
      <c r="G11" s="66">
        <v>11463600</v>
      </c>
      <c r="H11" s="66">
        <v>103172400</v>
      </c>
      <c r="I11" s="66"/>
      <c r="J11" s="15"/>
    </row>
    <row r="12" spans="1:10" ht="16.5" customHeight="1">
      <c r="A12" s="17"/>
      <c r="B12" s="19"/>
      <c r="C12" s="16"/>
      <c r="D12" s="43" t="s">
        <v>240</v>
      </c>
      <c r="E12" s="66">
        <f>SUM(F12:I12)</f>
        <v>114636000</v>
      </c>
      <c r="F12" s="66"/>
      <c r="G12" s="66">
        <v>11463600</v>
      </c>
      <c r="H12" s="66">
        <v>103172400</v>
      </c>
      <c r="I12" s="66"/>
      <c r="J12" s="15"/>
    </row>
    <row r="13" spans="1:10" ht="16.5" customHeight="1">
      <c r="A13" s="17"/>
      <c r="B13" s="19"/>
      <c r="C13" s="16"/>
      <c r="D13" s="43" t="s">
        <v>241</v>
      </c>
      <c r="E13" s="66">
        <f xml:space="preserve"> E11-E12</f>
        <v>0</v>
      </c>
      <c r="F13" s="66"/>
      <c r="G13" s="66">
        <f t="shared" ref="G13:H13" si="5" xml:space="preserve"> G11-G12</f>
        <v>0</v>
      </c>
      <c r="H13" s="66">
        <f t="shared" si="5"/>
        <v>0</v>
      </c>
      <c r="I13" s="66"/>
      <c r="J13" s="15"/>
    </row>
    <row r="14" spans="1:10" ht="16.5" customHeight="1">
      <c r="A14" s="17"/>
      <c r="B14" s="19"/>
      <c r="C14" s="21" t="s">
        <v>80</v>
      </c>
      <c r="D14" s="43" t="s">
        <v>62</v>
      </c>
      <c r="E14" s="66">
        <f>SUM(F14:I14)</f>
        <v>20000000</v>
      </c>
      <c r="F14" s="66"/>
      <c r="G14" s="66">
        <v>2000000</v>
      </c>
      <c r="H14" s="66">
        <v>18000000</v>
      </c>
      <c r="I14" s="66"/>
      <c r="J14" s="15"/>
    </row>
    <row r="15" spans="1:10" ht="16.5" customHeight="1">
      <c r="A15" s="17"/>
      <c r="B15" s="19"/>
      <c r="C15" s="19"/>
      <c r="D15" s="43" t="s">
        <v>240</v>
      </c>
      <c r="E15" s="66">
        <f>SUM(F15:I15)</f>
        <v>20000000</v>
      </c>
      <c r="F15" s="66"/>
      <c r="G15" s="66">
        <v>2000000</v>
      </c>
      <c r="H15" s="66">
        <v>18000000</v>
      </c>
      <c r="I15" s="66"/>
      <c r="J15" s="15"/>
    </row>
    <row r="16" spans="1:10" ht="16.5" customHeight="1">
      <c r="A16" s="17"/>
      <c r="B16" s="19"/>
      <c r="C16" s="20"/>
      <c r="D16" s="43" t="s">
        <v>241</v>
      </c>
      <c r="E16" s="66">
        <f>E14-E15</f>
        <v>0</v>
      </c>
      <c r="F16" s="66"/>
      <c r="G16" s="66">
        <f t="shared" ref="G16:H16" si="6">G14-G15</f>
        <v>0</v>
      </c>
      <c r="H16" s="66">
        <f t="shared" si="6"/>
        <v>0</v>
      </c>
      <c r="I16" s="66"/>
      <c r="J16" s="15"/>
    </row>
    <row r="17" spans="1:10" ht="16.5" customHeight="1">
      <c r="A17" s="17"/>
      <c r="B17" s="19"/>
      <c r="C17" s="16" t="s">
        <v>81</v>
      </c>
      <c r="D17" s="43" t="s">
        <v>62</v>
      </c>
      <c r="E17" s="66">
        <f>SUM(F17:I17)</f>
        <v>4907090</v>
      </c>
      <c r="F17" s="66"/>
      <c r="G17" s="66">
        <v>1962836</v>
      </c>
      <c r="H17" s="66">
        <v>2944254</v>
      </c>
      <c r="I17" s="66"/>
      <c r="J17" s="15"/>
    </row>
    <row r="18" spans="1:10" ht="16.5" customHeight="1">
      <c r="A18" s="17"/>
      <c r="B18" s="19"/>
      <c r="C18" s="16"/>
      <c r="D18" s="43" t="s">
        <v>240</v>
      </c>
      <c r="E18" s="66">
        <f>SUM(F18:I18)</f>
        <v>4976420</v>
      </c>
      <c r="F18" s="66"/>
      <c r="G18" s="66">
        <v>1990568</v>
      </c>
      <c r="H18" s="66">
        <v>2985852</v>
      </c>
      <c r="I18" s="66"/>
      <c r="J18" s="15"/>
    </row>
    <row r="19" spans="1:10" ht="16.5" customHeight="1">
      <c r="A19" s="20"/>
      <c r="B19" s="19"/>
      <c r="C19" s="16"/>
      <c r="D19" s="43" t="s">
        <v>241</v>
      </c>
      <c r="E19" s="66">
        <f>E17-E18</f>
        <v>-69330</v>
      </c>
      <c r="F19" s="66"/>
      <c r="G19" s="66">
        <f t="shared" ref="G19:H19" si="7">G17-G18</f>
        <v>-27732</v>
      </c>
      <c r="H19" s="66">
        <f t="shared" si="7"/>
        <v>-41598</v>
      </c>
      <c r="I19" s="66"/>
      <c r="J19" s="15"/>
    </row>
    <row r="20" spans="1:10" s="37" customFormat="1" ht="18" customHeight="1">
      <c r="A20" s="21" t="s">
        <v>85</v>
      </c>
      <c r="B20" s="290" t="s">
        <v>14</v>
      </c>
      <c r="C20" s="34"/>
      <c r="D20" s="43" t="s">
        <v>62</v>
      </c>
      <c r="E20" s="66">
        <f>E23</f>
        <v>29700200</v>
      </c>
      <c r="F20" s="66"/>
      <c r="G20" s="66"/>
      <c r="H20" s="66"/>
      <c r="I20" s="66">
        <f t="shared" ref="I20" si="8">I23</f>
        <v>29700200</v>
      </c>
      <c r="J20" s="15"/>
    </row>
    <row r="21" spans="1:10" s="37" customFormat="1" ht="18" customHeight="1">
      <c r="A21" s="19"/>
      <c r="B21" s="286"/>
      <c r="C21" s="31"/>
      <c r="D21" s="43" t="s">
        <v>240</v>
      </c>
      <c r="E21" s="66">
        <f>E24</f>
        <v>30865185</v>
      </c>
      <c r="F21" s="66"/>
      <c r="G21" s="66"/>
      <c r="H21" s="66"/>
      <c r="I21" s="66">
        <f t="shared" ref="I21" si="9">I24</f>
        <v>30865185</v>
      </c>
      <c r="J21" s="15"/>
    </row>
    <row r="22" spans="1:10" s="37" customFormat="1" ht="18" customHeight="1">
      <c r="A22" s="19"/>
      <c r="B22" s="287"/>
      <c r="C22" s="35"/>
      <c r="D22" s="43" t="s">
        <v>241</v>
      </c>
      <c r="E22" s="66">
        <f>E20-E21</f>
        <v>-1164985</v>
      </c>
      <c r="F22" s="66"/>
      <c r="G22" s="66"/>
      <c r="H22" s="66"/>
      <c r="I22" s="66">
        <f t="shared" ref="I22" si="10">I20-I21</f>
        <v>-1164985</v>
      </c>
      <c r="J22" s="15"/>
    </row>
    <row r="23" spans="1:10" ht="18" customHeight="1">
      <c r="A23" s="19"/>
      <c r="B23" s="19" t="s">
        <v>85</v>
      </c>
      <c r="C23" s="16" t="s">
        <v>87</v>
      </c>
      <c r="D23" s="43" t="s">
        <v>62</v>
      </c>
      <c r="E23" s="66">
        <f>SUM(F23:I23)</f>
        <v>29700200</v>
      </c>
      <c r="F23" s="66"/>
      <c r="G23" s="66"/>
      <c r="H23" s="66"/>
      <c r="I23" s="66">
        <v>29700200</v>
      </c>
      <c r="J23" s="15"/>
    </row>
    <row r="24" spans="1:10" ht="18" customHeight="1">
      <c r="A24" s="19"/>
      <c r="B24" s="19"/>
      <c r="C24" s="16" t="s">
        <v>223</v>
      </c>
      <c r="D24" s="43" t="s">
        <v>240</v>
      </c>
      <c r="E24" s="66">
        <f>SUM(F24:I24)</f>
        <v>30865185</v>
      </c>
      <c r="F24" s="66"/>
      <c r="G24" s="66"/>
      <c r="H24" s="66"/>
      <c r="I24" s="66">
        <v>30865185</v>
      </c>
      <c r="J24" s="15"/>
    </row>
    <row r="25" spans="1:10" ht="18" customHeight="1">
      <c r="A25" s="20"/>
      <c r="B25" s="19"/>
      <c r="C25" s="16"/>
      <c r="D25" s="43" t="s">
        <v>241</v>
      </c>
      <c r="E25" s="66">
        <f>E23-E24</f>
        <v>-1164985</v>
      </c>
      <c r="F25" s="66"/>
      <c r="G25" s="66"/>
      <c r="H25" s="66"/>
      <c r="I25" s="66">
        <f t="shared" ref="I25" si="11">I23-I24</f>
        <v>-1164985</v>
      </c>
      <c r="J25" s="15"/>
    </row>
    <row r="26" spans="1:10" s="37" customFormat="1" ht="16.5" customHeight="1">
      <c r="A26" s="17" t="s">
        <v>96</v>
      </c>
      <c r="B26" s="290" t="s">
        <v>14</v>
      </c>
      <c r="C26" s="34"/>
      <c r="D26" s="43" t="s">
        <v>62</v>
      </c>
      <c r="E26" s="66">
        <f>SUM(E29,E32)</f>
        <v>23219825</v>
      </c>
      <c r="F26" s="66"/>
      <c r="G26" s="66"/>
      <c r="H26" s="66"/>
      <c r="I26" s="66">
        <f t="shared" ref="I26" si="12">SUM(I29,I32)</f>
        <v>23219825</v>
      </c>
      <c r="J26" s="15"/>
    </row>
    <row r="27" spans="1:10" s="37" customFormat="1" ht="16.5" customHeight="1">
      <c r="A27" s="17"/>
      <c r="B27" s="286"/>
      <c r="C27" s="31"/>
      <c r="D27" s="43" t="s">
        <v>240</v>
      </c>
      <c r="E27" s="66">
        <f>SUM(E30,E33)</f>
        <v>21219735</v>
      </c>
      <c r="F27" s="66"/>
      <c r="G27" s="66"/>
      <c r="H27" s="66"/>
      <c r="I27" s="66">
        <f>SUM(I30,I33)</f>
        <v>21219735</v>
      </c>
      <c r="J27" s="15"/>
    </row>
    <row r="28" spans="1:10" s="37" customFormat="1" ht="16.5" customHeight="1">
      <c r="A28" s="18"/>
      <c r="B28" s="287"/>
      <c r="C28" s="35"/>
      <c r="D28" s="45" t="s">
        <v>241</v>
      </c>
      <c r="E28" s="60">
        <f>E26-E27</f>
        <v>2000090</v>
      </c>
      <c r="F28" s="60"/>
      <c r="G28" s="60"/>
      <c r="H28" s="60"/>
      <c r="I28" s="60">
        <f t="shared" ref="I28" si="13">I26-I27</f>
        <v>2000090</v>
      </c>
      <c r="J28" s="15"/>
    </row>
    <row r="29" spans="1:10" ht="16.5" customHeight="1">
      <c r="A29" s="17"/>
      <c r="B29" s="19" t="s">
        <v>96</v>
      </c>
      <c r="C29" s="16" t="s">
        <v>224</v>
      </c>
      <c r="D29" s="43" t="s">
        <v>62</v>
      </c>
      <c r="E29" s="60">
        <f>SUM(F29:I29)</f>
        <v>16000000</v>
      </c>
      <c r="F29" s="60"/>
      <c r="G29" s="60"/>
      <c r="H29" s="60"/>
      <c r="I29" s="60">
        <v>16000000</v>
      </c>
      <c r="J29" s="20"/>
    </row>
    <row r="30" spans="1:10" ht="16.5" customHeight="1">
      <c r="A30" s="17"/>
      <c r="B30" s="19"/>
      <c r="C30" s="16" t="s">
        <v>225</v>
      </c>
      <c r="D30" s="43" t="s">
        <v>240</v>
      </c>
      <c r="E30" s="60">
        <f>SUM(F30:I30)</f>
        <v>14000000</v>
      </c>
      <c r="F30" s="66"/>
      <c r="G30" s="66"/>
      <c r="H30" s="66"/>
      <c r="I30" s="66">
        <v>14000000</v>
      </c>
      <c r="J30" s="15"/>
    </row>
    <row r="31" spans="1:10" ht="16.5" customHeight="1">
      <c r="A31" s="17"/>
      <c r="B31" s="19"/>
      <c r="C31" s="16"/>
      <c r="D31" s="43" t="s">
        <v>241</v>
      </c>
      <c r="E31" s="66">
        <f>E29-E30</f>
        <v>2000000</v>
      </c>
      <c r="F31" s="66"/>
      <c r="G31" s="66"/>
      <c r="H31" s="66"/>
      <c r="I31" s="66">
        <f t="shared" ref="I31" si="14">I29-I30</f>
        <v>2000000</v>
      </c>
      <c r="J31" s="66"/>
    </row>
    <row r="32" spans="1:10" ht="16.5" customHeight="1">
      <c r="A32" s="19"/>
      <c r="B32" s="19"/>
      <c r="C32" s="21" t="s">
        <v>224</v>
      </c>
      <c r="D32" s="43" t="s">
        <v>62</v>
      </c>
      <c r="E32" s="66">
        <f>SUM(F32:J32)</f>
        <v>7219825</v>
      </c>
      <c r="F32" s="66"/>
      <c r="G32" s="66"/>
      <c r="H32" s="66"/>
      <c r="I32" s="66">
        <v>7219825</v>
      </c>
      <c r="J32" s="15"/>
    </row>
    <row r="33" spans="1:10" ht="16.5" customHeight="1">
      <c r="A33" s="19"/>
      <c r="B33" s="19"/>
      <c r="C33" s="19" t="s">
        <v>88</v>
      </c>
      <c r="D33" s="43" t="s">
        <v>240</v>
      </c>
      <c r="E33" s="66">
        <f>SUM(F33:J33)</f>
        <v>7219735</v>
      </c>
      <c r="F33" s="66"/>
      <c r="G33" s="66"/>
      <c r="H33" s="66"/>
      <c r="I33" s="66">
        <v>7219735</v>
      </c>
      <c r="J33" s="15"/>
    </row>
    <row r="34" spans="1:10" ht="16.5" customHeight="1">
      <c r="A34" s="19"/>
      <c r="B34" s="19"/>
      <c r="C34" s="20"/>
      <c r="D34" s="43" t="s">
        <v>241</v>
      </c>
      <c r="E34" s="66">
        <f>E32-E33</f>
        <v>90</v>
      </c>
      <c r="F34" s="66"/>
      <c r="G34" s="66"/>
      <c r="H34" s="66"/>
      <c r="I34" s="66">
        <f t="shared" ref="I34" si="15">I32-I33</f>
        <v>90</v>
      </c>
      <c r="J34" s="15"/>
    </row>
    <row r="35" spans="1:10" s="37" customFormat="1" ht="16.5" customHeight="1">
      <c r="A35" s="21" t="s">
        <v>97</v>
      </c>
      <c r="B35" s="290" t="s">
        <v>14</v>
      </c>
      <c r="C35" s="34"/>
      <c r="D35" s="43" t="s">
        <v>62</v>
      </c>
      <c r="E35" s="66">
        <f>SUM(E38,E41)</f>
        <v>3304829</v>
      </c>
      <c r="F35" s="66"/>
      <c r="G35" s="66">
        <f t="shared" ref="G35:I35" si="16">SUM(G38,G41)</f>
        <v>215548</v>
      </c>
      <c r="H35" s="66">
        <f t="shared" si="16"/>
        <v>1939936</v>
      </c>
      <c r="I35" s="66">
        <f t="shared" si="16"/>
        <v>1149344</v>
      </c>
      <c r="J35" s="15"/>
    </row>
    <row r="36" spans="1:10" s="37" customFormat="1" ht="16.5" customHeight="1">
      <c r="A36" s="17"/>
      <c r="B36" s="286"/>
      <c r="C36" s="31"/>
      <c r="D36" s="43" t="s">
        <v>240</v>
      </c>
      <c r="E36" s="66">
        <f>SUM(E39,E42)</f>
        <v>3304829</v>
      </c>
      <c r="F36" s="66"/>
      <c r="G36" s="66">
        <f t="shared" ref="G36:I36" si="17">SUM(G39,G42)</f>
        <v>215548</v>
      </c>
      <c r="H36" s="66">
        <f t="shared" si="17"/>
        <v>1939936</v>
      </c>
      <c r="I36" s="66">
        <f t="shared" si="17"/>
        <v>1149344</v>
      </c>
      <c r="J36" s="15"/>
    </row>
    <row r="37" spans="1:10" s="37" customFormat="1" ht="16.5" customHeight="1">
      <c r="A37" s="17"/>
      <c r="B37" s="287"/>
      <c r="C37" s="35"/>
      <c r="D37" s="43" t="s">
        <v>241</v>
      </c>
      <c r="E37" s="66">
        <f t="shared" ref="E37:I37" si="18">SUM(E40,E43)</f>
        <v>0</v>
      </c>
      <c r="F37" s="66"/>
      <c r="G37" s="66">
        <f t="shared" si="18"/>
        <v>0</v>
      </c>
      <c r="H37" s="66">
        <f t="shared" si="18"/>
        <v>0</v>
      </c>
      <c r="I37" s="66">
        <f t="shared" si="18"/>
        <v>0</v>
      </c>
      <c r="J37" s="15"/>
    </row>
    <row r="38" spans="1:10" ht="16.5" customHeight="1">
      <c r="A38" s="17"/>
      <c r="B38" s="19" t="s">
        <v>97</v>
      </c>
      <c r="C38" s="16" t="s">
        <v>226</v>
      </c>
      <c r="D38" s="43" t="s">
        <v>62</v>
      </c>
      <c r="E38" s="66">
        <v>2155485</v>
      </c>
      <c r="F38" s="66"/>
      <c r="G38" s="66">
        <v>215548</v>
      </c>
      <c r="H38" s="66">
        <v>1939936</v>
      </c>
      <c r="I38" s="66"/>
      <c r="J38" s="15"/>
    </row>
    <row r="39" spans="1:10" ht="16.5" customHeight="1">
      <c r="A39" s="17"/>
      <c r="B39" s="19"/>
      <c r="C39" s="16" t="s">
        <v>227</v>
      </c>
      <c r="D39" s="43" t="s">
        <v>240</v>
      </c>
      <c r="E39" s="66">
        <v>2155485</v>
      </c>
      <c r="F39" s="66"/>
      <c r="G39" s="66">
        <v>215548</v>
      </c>
      <c r="H39" s="66">
        <v>1939936</v>
      </c>
      <c r="I39" s="66"/>
      <c r="J39" s="15"/>
    </row>
    <row r="40" spans="1:10" ht="16.5" customHeight="1">
      <c r="A40" s="17"/>
      <c r="B40" s="19"/>
      <c r="C40" s="16"/>
      <c r="D40" s="43" t="s">
        <v>241</v>
      </c>
      <c r="E40" s="66">
        <f>E38-E39</f>
        <v>0</v>
      </c>
      <c r="F40" s="66"/>
      <c r="G40" s="66">
        <f t="shared" ref="G40:H40" si="19">G38-G39</f>
        <v>0</v>
      </c>
      <c r="H40" s="66">
        <f t="shared" si="19"/>
        <v>0</v>
      </c>
      <c r="I40" s="66"/>
      <c r="J40" s="15"/>
    </row>
    <row r="41" spans="1:10" ht="16.5" customHeight="1">
      <c r="A41" s="17"/>
      <c r="B41" s="19"/>
      <c r="C41" s="21" t="s">
        <v>226</v>
      </c>
      <c r="D41" s="43" t="s">
        <v>62</v>
      </c>
      <c r="E41" s="66">
        <f>SUM(F41:I41)</f>
        <v>1149344</v>
      </c>
      <c r="F41" s="66"/>
      <c r="G41" s="66"/>
      <c r="H41" s="66"/>
      <c r="I41" s="66">
        <v>1149344</v>
      </c>
      <c r="J41" s="15"/>
    </row>
    <row r="42" spans="1:10" ht="16.5" customHeight="1">
      <c r="A42" s="17"/>
      <c r="B42" s="19"/>
      <c r="C42" s="19" t="s">
        <v>228</v>
      </c>
      <c r="D42" s="43" t="s">
        <v>240</v>
      </c>
      <c r="E42" s="66">
        <f>SUM(F42:I42)</f>
        <v>1149344</v>
      </c>
      <c r="F42" s="66"/>
      <c r="G42" s="66"/>
      <c r="H42" s="66"/>
      <c r="I42" s="66">
        <v>1149344</v>
      </c>
      <c r="J42" s="15"/>
    </row>
    <row r="43" spans="1:10" ht="16.5" customHeight="1">
      <c r="A43" s="17"/>
      <c r="B43" s="19"/>
      <c r="C43" s="20"/>
      <c r="D43" s="43" t="s">
        <v>241</v>
      </c>
      <c r="E43" s="66">
        <f>E41-E42</f>
        <v>0</v>
      </c>
      <c r="F43" s="66"/>
      <c r="G43" s="66"/>
      <c r="H43" s="66"/>
      <c r="I43" s="66">
        <f>I42-I41</f>
        <v>0</v>
      </c>
      <c r="J43" s="15"/>
    </row>
    <row r="44" spans="1:10" s="37" customFormat="1" ht="16.5" customHeight="1">
      <c r="A44" s="21" t="s">
        <v>99</v>
      </c>
      <c r="B44" s="290" t="s">
        <v>14</v>
      </c>
      <c r="C44" s="21"/>
      <c r="D44" s="43" t="s">
        <v>62</v>
      </c>
      <c r="E44" s="66">
        <v>30000</v>
      </c>
      <c r="F44" s="66"/>
      <c r="G44" s="66"/>
      <c r="H44" s="66"/>
      <c r="I44" s="66">
        <v>30000</v>
      </c>
      <c r="J44" s="15"/>
    </row>
    <row r="45" spans="1:10" s="37" customFormat="1" ht="16.5" customHeight="1">
      <c r="A45" s="17"/>
      <c r="B45" s="286"/>
      <c r="C45" s="19"/>
      <c r="D45" s="43" t="s">
        <v>240</v>
      </c>
      <c r="E45" s="66">
        <v>41932</v>
      </c>
      <c r="F45" s="66"/>
      <c r="G45" s="66"/>
      <c r="H45" s="66"/>
      <c r="I45" s="66">
        <v>41932</v>
      </c>
      <c r="J45" s="15"/>
    </row>
    <row r="46" spans="1:10" s="37" customFormat="1" ht="16.5" customHeight="1">
      <c r="A46" s="17"/>
      <c r="B46" s="287"/>
      <c r="C46" s="20"/>
      <c r="D46" s="43" t="s">
        <v>241</v>
      </c>
      <c r="E46" s="66">
        <f>E44-E45</f>
        <v>-11932</v>
      </c>
      <c r="F46" s="66"/>
      <c r="G46" s="66"/>
      <c r="H46" s="66"/>
      <c r="I46" s="66">
        <f t="shared" ref="I46" si="20">I44-I45</f>
        <v>-11932</v>
      </c>
      <c r="J46" s="66"/>
    </row>
    <row r="47" spans="1:10" ht="16.5" customHeight="1">
      <c r="A47" s="17"/>
      <c r="B47" s="19" t="s">
        <v>99</v>
      </c>
      <c r="C47" s="16" t="s">
        <v>99</v>
      </c>
      <c r="D47" s="43" t="s">
        <v>62</v>
      </c>
      <c r="E47" s="66">
        <f>SUM(F47:I47)</f>
        <v>30000</v>
      </c>
      <c r="F47" s="66"/>
      <c r="G47" s="66"/>
      <c r="H47" s="66"/>
      <c r="I47" s="66">
        <v>30000</v>
      </c>
      <c r="J47" s="15"/>
    </row>
    <row r="48" spans="1:10" ht="16.5" customHeight="1">
      <c r="A48" s="17"/>
      <c r="B48" s="19"/>
      <c r="C48" s="16" t="s">
        <v>229</v>
      </c>
      <c r="D48" s="43" t="s">
        <v>240</v>
      </c>
      <c r="E48" s="66">
        <f>SUM(F48:I48)</f>
        <v>41932</v>
      </c>
      <c r="F48" s="66"/>
      <c r="G48" s="66"/>
      <c r="H48" s="66"/>
      <c r="I48" s="66">
        <v>41932</v>
      </c>
      <c r="J48" s="15"/>
    </row>
    <row r="49" spans="1:10" ht="16.5" customHeight="1">
      <c r="A49" s="18"/>
      <c r="B49" s="20"/>
      <c r="C49" s="35"/>
      <c r="D49" s="43" t="s">
        <v>241</v>
      </c>
      <c r="E49" s="66">
        <f>E47-E48</f>
        <v>-11932</v>
      </c>
      <c r="F49" s="66"/>
      <c r="G49" s="66"/>
      <c r="H49" s="66"/>
      <c r="I49" s="66">
        <f t="shared" ref="I49" si="21">I47-I48</f>
        <v>-11932</v>
      </c>
      <c r="J49" s="15"/>
    </row>
    <row r="50" spans="1:10" ht="16.5" customHeight="1"/>
    <row r="51" spans="1:10" ht="16.5" customHeight="1"/>
    <row r="52" spans="1:10" ht="16.5" customHeight="1"/>
    <row r="53" spans="1:10" ht="16.5" customHeight="1"/>
    <row r="54" spans="1:10" ht="16.5" customHeight="1"/>
    <row r="55" spans="1:10" ht="16.5" customHeight="1"/>
    <row r="56" spans="1:10" ht="16.5" customHeight="1"/>
  </sheetData>
  <mergeCells count="15">
    <mergeCell ref="B35:B37"/>
    <mergeCell ref="B44:B46"/>
    <mergeCell ref="B8:B10"/>
    <mergeCell ref="B20:B22"/>
    <mergeCell ref="B26:B28"/>
    <mergeCell ref="H3:H4"/>
    <mergeCell ref="I3:I4"/>
    <mergeCell ref="J3:J4"/>
    <mergeCell ref="A5:C7"/>
    <mergeCell ref="A1:F1"/>
    <mergeCell ref="A3:C3"/>
    <mergeCell ref="D3:D4"/>
    <mergeCell ref="E3:E4"/>
    <mergeCell ref="F3:F4"/>
    <mergeCell ref="G3:G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33"/>
  <sheetViews>
    <sheetView workbookViewId="0">
      <pane xSplit="4" ySplit="4" topLeftCell="E80" activePane="bottomRight" state="frozen"/>
      <selection pane="topRight" activeCell="E1" sqref="E1"/>
      <selection pane="bottomLeft" activeCell="A5" sqref="A5"/>
      <selection pane="bottomRight" activeCell="J3" sqref="A3:J4"/>
    </sheetView>
  </sheetViews>
  <sheetFormatPr defaultRowHeight="16.5"/>
  <cols>
    <col min="1" max="2" width="11" style="37" bestFit="1" customWidth="1"/>
    <col min="3" max="3" width="21.375" style="37" bestFit="1" customWidth="1"/>
    <col min="4" max="4" width="6.375" style="13" customWidth="1"/>
    <col min="5" max="5" width="16.5" style="14" bestFit="1" customWidth="1"/>
    <col min="6" max="7" width="15.25" style="23" customWidth="1"/>
    <col min="8" max="9" width="15.25" style="23" hidden="1" customWidth="1"/>
    <col min="10" max="10" width="11.375" style="37" customWidth="1"/>
    <col min="11" max="16384" width="9" style="37"/>
  </cols>
  <sheetData>
    <row r="1" spans="1:10" ht="24.75" customHeight="1">
      <c r="A1" s="276" t="s">
        <v>238</v>
      </c>
      <c r="B1" s="276"/>
      <c r="C1" s="276"/>
      <c r="D1" s="276"/>
      <c r="E1" s="276"/>
      <c r="F1" s="276"/>
      <c r="G1" s="78"/>
    </row>
    <row r="2" spans="1:10">
      <c r="J2" s="12" t="s">
        <v>44</v>
      </c>
    </row>
    <row r="3" spans="1:10" s="13" customFormat="1" ht="19.5" customHeight="1">
      <c r="A3" s="283" t="s">
        <v>532</v>
      </c>
      <c r="B3" s="283"/>
      <c r="C3" s="283"/>
      <c r="D3" s="288" t="s">
        <v>54</v>
      </c>
      <c r="E3" s="274" t="s">
        <v>55</v>
      </c>
      <c r="F3" s="274" t="s">
        <v>531</v>
      </c>
      <c r="G3" s="274" t="s">
        <v>539</v>
      </c>
      <c r="H3" s="274" t="s">
        <v>209</v>
      </c>
      <c r="I3" s="274" t="s">
        <v>210</v>
      </c>
      <c r="J3" s="288" t="s">
        <v>103</v>
      </c>
    </row>
    <row r="4" spans="1:10" s="13" customFormat="1" ht="19.5" customHeight="1" thickBot="1">
      <c r="A4" s="264" t="s">
        <v>51</v>
      </c>
      <c r="B4" s="264" t="s">
        <v>52</v>
      </c>
      <c r="C4" s="264" t="s">
        <v>53</v>
      </c>
      <c r="D4" s="289"/>
      <c r="E4" s="275"/>
      <c r="F4" s="275"/>
      <c r="G4" s="275"/>
      <c r="H4" s="275"/>
      <c r="I4" s="275"/>
      <c r="J4" s="289"/>
    </row>
    <row r="5" spans="1:10" ht="20.25" customHeight="1" thickTop="1">
      <c r="A5" s="300" t="s">
        <v>530</v>
      </c>
      <c r="B5" s="300"/>
      <c r="C5" s="300"/>
      <c r="D5" s="81" t="s">
        <v>62</v>
      </c>
      <c r="E5" s="60">
        <f>SUM(E8,E74,E83,E116,E122,E128)</f>
        <v>195797944</v>
      </c>
      <c r="F5" s="60">
        <f>SUM(F8,F74,F83,F116,F122,F128)</f>
        <v>141698575</v>
      </c>
      <c r="G5" s="60">
        <f>SUM(G8,G74,G83,G116,G122,G128)</f>
        <v>54099369</v>
      </c>
      <c r="H5" s="60">
        <f>SUM(H8,H74,H83,H116,H122,H128)</f>
        <v>30179344</v>
      </c>
      <c r="I5" s="60">
        <f>SUM(I8,I74,I83,I116,I122,I128)</f>
        <v>23920025</v>
      </c>
      <c r="J5" s="29"/>
    </row>
    <row r="6" spans="1:10" ht="20.25" customHeight="1">
      <c r="A6" s="291"/>
      <c r="B6" s="291"/>
      <c r="C6" s="291"/>
      <c r="D6" s="75" t="s">
        <v>240</v>
      </c>
      <c r="E6" s="60">
        <f>SUM(E9,E75,E84,E117,E123,E129)</f>
        <v>195044101</v>
      </c>
      <c r="F6" s="60">
        <f>SUM(F9,F75,F84,F117,F123,F129)</f>
        <v>141805693</v>
      </c>
      <c r="G6" s="60">
        <f>SUM(H6:I6)</f>
        <v>53238408</v>
      </c>
      <c r="H6" s="66">
        <f>SUM(H9,H75,H84,H117,H123,H129)</f>
        <v>15150881</v>
      </c>
      <c r="I6" s="66">
        <f>SUM(I9,I75,I84,I117,I123,I129)</f>
        <v>38087527</v>
      </c>
      <c r="J6" s="15"/>
    </row>
    <row r="7" spans="1:10" ht="20.25" customHeight="1" thickBot="1">
      <c r="A7" s="301"/>
      <c r="B7" s="301"/>
      <c r="C7" s="301"/>
      <c r="D7" s="77" t="s">
        <v>241</v>
      </c>
      <c r="E7" s="67">
        <f>E5-E6</f>
        <v>753843</v>
      </c>
      <c r="F7" s="67">
        <f t="shared" ref="F7:G7" si="0">F5-F6</f>
        <v>-107118</v>
      </c>
      <c r="G7" s="67">
        <f t="shared" si="0"/>
        <v>860961</v>
      </c>
      <c r="H7" s="67">
        <f>H6-H5</f>
        <v>-15028463</v>
      </c>
      <c r="I7" s="67">
        <f>I6-I5</f>
        <v>14167502</v>
      </c>
      <c r="J7" s="30"/>
    </row>
    <row r="8" spans="1:10">
      <c r="A8" s="17" t="s">
        <v>111</v>
      </c>
      <c r="B8" s="305" t="s">
        <v>14</v>
      </c>
      <c r="C8" s="16"/>
      <c r="D8" s="81" t="s">
        <v>62</v>
      </c>
      <c r="E8" s="60">
        <f>SUM(E11,E56,E62)</f>
        <v>111807410</v>
      </c>
      <c r="F8" s="60">
        <f>SUM(F11,F56,F62)</f>
        <v>111007410</v>
      </c>
      <c r="G8" s="60">
        <f>SUM(H8:I8)</f>
        <v>800000</v>
      </c>
      <c r="H8" s="60">
        <f>SUM(H11,H56,H62)</f>
        <v>800000</v>
      </c>
      <c r="I8" s="60">
        <f>SUM(I11,I56,I62)</f>
        <v>0</v>
      </c>
      <c r="J8" s="60"/>
    </row>
    <row r="9" spans="1:10">
      <c r="A9" s="17"/>
      <c r="B9" s="305"/>
      <c r="C9" s="16"/>
      <c r="D9" s="75" t="s">
        <v>240</v>
      </c>
      <c r="E9" s="60">
        <f>SUM(E12,E57,E63)</f>
        <v>110200160</v>
      </c>
      <c r="F9" s="60">
        <f>SUM(F12,F57,F63)</f>
        <v>109400160</v>
      </c>
      <c r="G9" s="60">
        <f>SUM(H9:I9)</f>
        <v>800000</v>
      </c>
      <c r="H9" s="60">
        <f>SUM(H12,H57,H63)</f>
        <v>800000</v>
      </c>
      <c r="I9" s="60">
        <f>SUM(I12,I57,I63)</f>
        <v>0</v>
      </c>
      <c r="J9" s="60"/>
    </row>
    <row r="10" spans="1:10">
      <c r="A10" s="17"/>
      <c r="B10" s="306"/>
      <c r="C10" s="16"/>
      <c r="D10" s="75" t="s">
        <v>241</v>
      </c>
      <c r="E10" s="66">
        <f>E8-E9</f>
        <v>1607250</v>
      </c>
      <c r="F10" s="66">
        <f>F8-F9</f>
        <v>1607250</v>
      </c>
      <c r="G10" s="66">
        <f t="shared" ref="G10" si="1">G8-G9</f>
        <v>0</v>
      </c>
      <c r="H10" s="66">
        <f>SUM(H13,H58,H64)</f>
        <v>0</v>
      </c>
      <c r="I10" s="66"/>
      <c r="J10" s="15"/>
    </row>
    <row r="11" spans="1:10">
      <c r="A11" s="17"/>
      <c r="B11" s="19" t="s">
        <v>214</v>
      </c>
      <c r="C11" s="307" t="s">
        <v>518</v>
      </c>
      <c r="D11" s="75" t="s">
        <v>62</v>
      </c>
      <c r="E11" s="66">
        <f t="shared" ref="E11:G12" si="2">SUM( E14,E17,E29,E32,E35,E50,E53)</f>
        <v>107076540</v>
      </c>
      <c r="F11" s="66">
        <f t="shared" si="2"/>
        <v>106276540</v>
      </c>
      <c r="G11" s="66">
        <f t="shared" si="2"/>
        <v>800000</v>
      </c>
      <c r="H11" s="66">
        <f>SUM(H14,H20,H23,H26,H29,H32,H38,H41,H44,H47,H50,H53)</f>
        <v>800000</v>
      </c>
      <c r="I11" s="66"/>
      <c r="J11" s="15"/>
    </row>
    <row r="12" spans="1:10">
      <c r="A12" s="17"/>
      <c r="B12" s="76"/>
      <c r="C12" s="279"/>
      <c r="D12" s="75" t="s">
        <v>240</v>
      </c>
      <c r="E12" s="66">
        <f t="shared" si="2"/>
        <v>105502290</v>
      </c>
      <c r="F12" s="66">
        <f t="shared" si="2"/>
        <v>104702290</v>
      </c>
      <c r="G12" s="66">
        <f t="shared" si="2"/>
        <v>800000</v>
      </c>
      <c r="H12" s="66">
        <f>SUM(H15,H21,H24,H27,H30,H33,H39,H42,H45,H48,H51,H54)</f>
        <v>800000</v>
      </c>
      <c r="I12" s="66"/>
      <c r="J12" s="15"/>
    </row>
    <row r="13" spans="1:10">
      <c r="A13" s="17"/>
      <c r="B13" s="76"/>
      <c r="C13" s="304"/>
      <c r="D13" s="75" t="s">
        <v>241</v>
      </c>
      <c r="E13" s="66">
        <f>E11-E12</f>
        <v>1574250</v>
      </c>
      <c r="F13" s="66">
        <f>F11-F12</f>
        <v>1574250</v>
      </c>
      <c r="G13" s="66">
        <f t="shared" ref="G13" si="3">G11-G12</f>
        <v>0</v>
      </c>
      <c r="H13" s="66">
        <f>H12-H11</f>
        <v>0</v>
      </c>
      <c r="I13" s="66">
        <f>I12-I11</f>
        <v>0</v>
      </c>
      <c r="J13" s="15"/>
    </row>
    <row r="14" spans="1:10" s="13" customFormat="1">
      <c r="A14" s="17"/>
      <c r="B14" s="76"/>
      <c r="C14" s="16" t="s">
        <v>113</v>
      </c>
      <c r="D14" s="75" t="s">
        <v>62</v>
      </c>
      <c r="E14" s="66">
        <f>SUM( F14:G14)</f>
        <v>70435540</v>
      </c>
      <c r="F14" s="66">
        <v>70435540</v>
      </c>
      <c r="G14" s="60"/>
      <c r="H14" s="66"/>
      <c r="I14" s="66"/>
      <c r="J14" s="75"/>
    </row>
    <row r="15" spans="1:10">
      <c r="A15" s="17"/>
      <c r="B15" s="19"/>
      <c r="C15" s="16"/>
      <c r="D15" s="75" t="s">
        <v>240</v>
      </c>
      <c r="E15" s="66">
        <f>SUM( F15:G15)</f>
        <v>71414170</v>
      </c>
      <c r="F15" s="66">
        <v>71414170</v>
      </c>
      <c r="G15" s="60"/>
      <c r="H15" s="66"/>
      <c r="I15" s="66"/>
      <c r="J15" s="15"/>
    </row>
    <row r="16" spans="1:10">
      <c r="A16" s="17"/>
      <c r="B16" s="19"/>
      <c r="C16" s="16"/>
      <c r="D16" s="75" t="s">
        <v>241</v>
      </c>
      <c r="E16" s="66">
        <f>E14-E15</f>
        <v>-978630</v>
      </c>
      <c r="F16" s="66">
        <f>F14-F15</f>
        <v>-978630</v>
      </c>
      <c r="G16" s="66"/>
      <c r="H16" s="66"/>
      <c r="I16" s="66"/>
      <c r="J16" s="15"/>
    </row>
    <row r="17" spans="1:10">
      <c r="A17" s="17"/>
      <c r="B17" s="19"/>
      <c r="C17" s="21" t="s">
        <v>538</v>
      </c>
      <c r="D17" s="75" t="s">
        <v>62</v>
      </c>
      <c r="E17" s="66">
        <f>SUM(E20,E23,E26)</f>
        <v>12953600</v>
      </c>
      <c r="F17" s="66">
        <f t="shared" ref="F17:G18" si="4">SUM(F20,F23,F26)</f>
        <v>12153600</v>
      </c>
      <c r="G17" s="66">
        <f t="shared" si="4"/>
        <v>800000</v>
      </c>
      <c r="H17" s="66">
        <f>SUM(H20,H23,H26)</f>
        <v>800000</v>
      </c>
      <c r="I17" s="66"/>
      <c r="J17" s="66"/>
    </row>
    <row r="18" spans="1:10">
      <c r="A18" s="17"/>
      <c r="B18" s="19"/>
      <c r="C18" s="19"/>
      <c r="D18" s="75" t="s">
        <v>240</v>
      </c>
      <c r="E18" s="66">
        <f>SUM(E21,E24,E27)</f>
        <v>9574330</v>
      </c>
      <c r="F18" s="66">
        <f>SUM(F21,F24,F27)</f>
        <v>8774330</v>
      </c>
      <c r="G18" s="66">
        <f t="shared" si="4"/>
        <v>800000</v>
      </c>
      <c r="H18" s="66">
        <f>SUM(H21,H24,H27)</f>
        <v>800000</v>
      </c>
      <c r="I18" s="66"/>
      <c r="J18" s="66"/>
    </row>
    <row r="19" spans="1:10">
      <c r="A19" s="17"/>
      <c r="B19" s="19"/>
      <c r="C19" s="20"/>
      <c r="D19" s="75" t="s">
        <v>241</v>
      </c>
      <c r="E19" s="66">
        <f>E17-E18</f>
        <v>3379270</v>
      </c>
      <c r="F19" s="66">
        <f>F17-F18</f>
        <v>3379270</v>
      </c>
      <c r="G19" s="66">
        <f>G17-G18</f>
        <v>0</v>
      </c>
      <c r="H19" s="66">
        <f>H17-H18</f>
        <v>0</v>
      </c>
      <c r="I19" s="66"/>
      <c r="J19" s="15"/>
    </row>
    <row r="20" spans="1:10" hidden="1">
      <c r="A20" s="17"/>
      <c r="B20" s="19"/>
      <c r="C20" s="21" t="s">
        <v>114</v>
      </c>
      <c r="D20" s="75" t="s">
        <v>62</v>
      </c>
      <c r="E20" s="66">
        <f>SUM( F20:G20)</f>
        <v>10953600</v>
      </c>
      <c r="F20" s="66">
        <v>10953600</v>
      </c>
      <c r="G20" s="60">
        <f t="shared" ref="G20:G27" si="5">SUM(H20:I20)</f>
        <v>0</v>
      </c>
      <c r="H20" s="66"/>
      <c r="I20" s="66"/>
      <c r="J20" s="15"/>
    </row>
    <row r="21" spans="1:10" hidden="1">
      <c r="A21" s="17"/>
      <c r="B21" s="19"/>
      <c r="C21" s="19" t="s">
        <v>122</v>
      </c>
      <c r="D21" s="75" t="s">
        <v>240</v>
      </c>
      <c r="E21" s="66">
        <f>SUM( F21:G21)</f>
        <v>7509000</v>
      </c>
      <c r="F21" s="66">
        <v>7509000</v>
      </c>
      <c r="G21" s="60">
        <f t="shared" si="5"/>
        <v>0</v>
      </c>
      <c r="H21" s="66"/>
      <c r="I21" s="66"/>
      <c r="J21" s="15"/>
    </row>
    <row r="22" spans="1:10" hidden="1">
      <c r="A22" s="17"/>
      <c r="B22" s="19"/>
      <c r="C22" s="20"/>
      <c r="D22" s="75" t="s">
        <v>241</v>
      </c>
      <c r="E22" s="66">
        <f>E20-E21</f>
        <v>3444600</v>
      </c>
      <c r="F22" s="66">
        <f>F20-F21</f>
        <v>3444600</v>
      </c>
      <c r="G22" s="60">
        <f t="shared" si="5"/>
        <v>0</v>
      </c>
      <c r="H22" s="66"/>
      <c r="I22" s="66"/>
      <c r="J22" s="15"/>
    </row>
    <row r="23" spans="1:10" hidden="1">
      <c r="A23" s="17"/>
      <c r="B23" s="19"/>
      <c r="C23" s="16" t="s">
        <v>114</v>
      </c>
      <c r="D23" s="75" t="s">
        <v>62</v>
      </c>
      <c r="E23" s="66">
        <f>SUM( F23:G23)</f>
        <v>1200000</v>
      </c>
      <c r="F23" s="66">
        <v>1200000</v>
      </c>
      <c r="G23" s="60">
        <f t="shared" si="5"/>
        <v>0</v>
      </c>
      <c r="H23" s="66"/>
      <c r="I23" s="66"/>
      <c r="J23" s="15"/>
    </row>
    <row r="24" spans="1:10" hidden="1">
      <c r="A24" s="17"/>
      <c r="B24" s="19"/>
      <c r="C24" s="16" t="s">
        <v>123</v>
      </c>
      <c r="D24" s="75" t="s">
        <v>240</v>
      </c>
      <c r="E24" s="66">
        <f>SUM( F24:G24)</f>
        <v>1265330</v>
      </c>
      <c r="F24" s="66">
        <v>1265330</v>
      </c>
      <c r="G24" s="60">
        <f t="shared" si="5"/>
        <v>0</v>
      </c>
      <c r="H24" s="66"/>
      <c r="I24" s="66"/>
      <c r="J24" s="15"/>
    </row>
    <row r="25" spans="1:10" hidden="1">
      <c r="A25" s="17"/>
      <c r="B25" s="19"/>
      <c r="C25" s="16"/>
      <c r="D25" s="75" t="s">
        <v>241</v>
      </c>
      <c r="E25" s="66">
        <f>E23-E24</f>
        <v>-65330</v>
      </c>
      <c r="F25" s="66">
        <f>F23-F24</f>
        <v>-65330</v>
      </c>
      <c r="G25" s="60">
        <f t="shared" si="5"/>
        <v>0</v>
      </c>
      <c r="H25" s="66"/>
      <c r="I25" s="66"/>
      <c r="J25" s="15"/>
    </row>
    <row r="26" spans="1:10" hidden="1">
      <c r="A26" s="17"/>
      <c r="B26" s="19"/>
      <c r="C26" s="21" t="s">
        <v>114</v>
      </c>
      <c r="D26" s="75" t="s">
        <v>62</v>
      </c>
      <c r="E26" s="66">
        <f>SUM( F26:G26)</f>
        <v>800000</v>
      </c>
      <c r="F26" s="66"/>
      <c r="G26" s="60">
        <f t="shared" si="5"/>
        <v>800000</v>
      </c>
      <c r="H26" s="66">
        <v>800000</v>
      </c>
      <c r="I26" s="66"/>
      <c r="J26" s="15"/>
    </row>
    <row r="27" spans="1:10" hidden="1">
      <c r="A27" s="17"/>
      <c r="B27" s="19"/>
      <c r="C27" s="19" t="s">
        <v>124</v>
      </c>
      <c r="D27" s="75" t="s">
        <v>240</v>
      </c>
      <c r="E27" s="66">
        <f>SUM( F27:G27)</f>
        <v>800000</v>
      </c>
      <c r="F27" s="66"/>
      <c r="G27" s="60">
        <f t="shared" si="5"/>
        <v>800000</v>
      </c>
      <c r="H27" s="66">
        <v>800000</v>
      </c>
      <c r="I27" s="66"/>
      <c r="J27" s="15"/>
    </row>
    <row r="28" spans="1:10" hidden="1">
      <c r="A28" s="17"/>
      <c r="B28" s="19"/>
      <c r="C28" s="20"/>
      <c r="D28" s="75" t="s">
        <v>241</v>
      </c>
      <c r="E28" s="66">
        <f>E26-E27</f>
        <v>0</v>
      </c>
      <c r="F28" s="66">
        <f t="shared" ref="F28:G28" si="6">F26-F27</f>
        <v>0</v>
      </c>
      <c r="G28" s="66">
        <f t="shared" si="6"/>
        <v>0</v>
      </c>
      <c r="H28" s="66">
        <f>H27-H26</f>
        <v>0</v>
      </c>
      <c r="I28" s="66"/>
      <c r="J28" s="15"/>
    </row>
    <row r="29" spans="1:10">
      <c r="A29" s="17"/>
      <c r="B29" s="19"/>
      <c r="C29" s="16" t="s">
        <v>81</v>
      </c>
      <c r="D29" s="75" t="s">
        <v>62</v>
      </c>
      <c r="E29" s="66">
        <f>SUM( F29:G29)</f>
        <v>4907090</v>
      </c>
      <c r="F29" s="66">
        <v>4907090</v>
      </c>
      <c r="G29" s="60"/>
      <c r="H29" s="66"/>
      <c r="I29" s="66"/>
      <c r="J29" s="15"/>
    </row>
    <row r="30" spans="1:10">
      <c r="A30" s="17"/>
      <c r="B30" s="19"/>
      <c r="C30" s="16"/>
      <c r="D30" s="75" t="s">
        <v>240</v>
      </c>
      <c r="E30" s="66">
        <f>SUM( F30:G30)</f>
        <v>4976420</v>
      </c>
      <c r="F30" s="66">
        <v>4976420</v>
      </c>
      <c r="G30" s="66"/>
      <c r="H30" s="66"/>
      <c r="I30" s="66"/>
      <c r="J30" s="15"/>
    </row>
    <row r="31" spans="1:10">
      <c r="A31" s="19"/>
      <c r="B31" s="204"/>
      <c r="C31" s="26"/>
      <c r="D31" s="75" t="s">
        <v>241</v>
      </c>
      <c r="E31" s="66">
        <f>E29-E30</f>
        <v>-69330</v>
      </c>
      <c r="F31" s="66">
        <f>F29-F30</f>
        <v>-69330</v>
      </c>
      <c r="G31" s="60"/>
      <c r="H31" s="66"/>
      <c r="I31" s="66"/>
      <c r="J31" s="15"/>
    </row>
    <row r="32" spans="1:10">
      <c r="A32" s="17"/>
      <c r="B32" s="19"/>
      <c r="C32" s="21" t="s">
        <v>116</v>
      </c>
      <c r="D32" s="77" t="s">
        <v>62</v>
      </c>
      <c r="E32" s="60">
        <f>SUM( F32:G32)</f>
        <v>6374800</v>
      </c>
      <c r="F32" s="60">
        <v>6374800</v>
      </c>
      <c r="G32" s="60"/>
      <c r="H32" s="60"/>
      <c r="I32" s="60"/>
      <c r="J32" s="20"/>
    </row>
    <row r="33" spans="1:10">
      <c r="A33" s="17"/>
      <c r="B33" s="19"/>
      <c r="C33" s="19"/>
      <c r="D33" s="75" t="s">
        <v>240</v>
      </c>
      <c r="E33" s="60">
        <f>SUM( F33:G33)</f>
        <v>6919670</v>
      </c>
      <c r="F33" s="66">
        <v>6919670</v>
      </c>
      <c r="G33" s="60"/>
      <c r="H33" s="66"/>
      <c r="I33" s="66"/>
      <c r="J33" s="15"/>
    </row>
    <row r="34" spans="1:10">
      <c r="A34" s="17"/>
      <c r="B34" s="19"/>
      <c r="C34" s="20"/>
      <c r="D34" s="75" t="s">
        <v>241</v>
      </c>
      <c r="E34" s="66">
        <f>E32-E33</f>
        <v>-544870</v>
      </c>
      <c r="F34" s="66">
        <f>F32-F33</f>
        <v>-544870</v>
      </c>
      <c r="G34" s="66"/>
      <c r="H34" s="66">
        <f>H33-H32</f>
        <v>0</v>
      </c>
      <c r="I34" s="66">
        <f>I33-I32</f>
        <v>0</v>
      </c>
      <c r="J34" s="15"/>
    </row>
    <row r="35" spans="1:10">
      <c r="A35" s="17"/>
      <c r="B35" s="19"/>
      <c r="C35" s="16" t="s">
        <v>537</v>
      </c>
      <c r="D35" s="77" t="s">
        <v>62</v>
      </c>
      <c r="E35" s="66">
        <f>SUM(E38,E41,E44,E47)</f>
        <v>7177600</v>
      </c>
      <c r="F35" s="66">
        <f>SUM(F38,F41,F44,F47)</f>
        <v>7177600</v>
      </c>
      <c r="G35" s="60"/>
      <c r="H35" s="66"/>
      <c r="I35" s="66"/>
      <c r="J35" s="15"/>
    </row>
    <row r="36" spans="1:10">
      <c r="A36" s="17"/>
      <c r="B36" s="19"/>
      <c r="C36" s="16"/>
      <c r="D36" s="75" t="s">
        <v>240</v>
      </c>
      <c r="E36" s="66">
        <f>SUM(E39,E42,E45,E48)</f>
        <v>7124370</v>
      </c>
      <c r="F36" s="66">
        <f>SUM(F39,F42,F45,F48)</f>
        <v>7124370</v>
      </c>
      <c r="G36" s="60"/>
      <c r="H36" s="66"/>
      <c r="I36" s="66"/>
      <c r="J36" s="15"/>
    </row>
    <row r="37" spans="1:10">
      <c r="A37" s="17"/>
      <c r="B37" s="19"/>
      <c r="C37" s="16"/>
      <c r="D37" s="75" t="s">
        <v>241</v>
      </c>
      <c r="E37" s="66">
        <f>E35-E36</f>
        <v>53230</v>
      </c>
      <c r="F37" s="66">
        <f>F35-F36</f>
        <v>53230</v>
      </c>
      <c r="G37" s="66"/>
      <c r="H37" s="66"/>
      <c r="I37" s="66"/>
      <c r="J37" s="15"/>
    </row>
    <row r="38" spans="1:10" hidden="1">
      <c r="A38" s="17"/>
      <c r="B38" s="19"/>
      <c r="C38" s="34" t="s">
        <v>211</v>
      </c>
      <c r="D38" s="75" t="s">
        <v>62</v>
      </c>
      <c r="E38" s="66">
        <f>SUM( F38:G38)</f>
        <v>2681310</v>
      </c>
      <c r="F38" s="66">
        <v>2681310</v>
      </c>
      <c r="G38" s="60"/>
      <c r="H38" s="66"/>
      <c r="I38" s="66"/>
      <c r="J38" s="15"/>
    </row>
    <row r="39" spans="1:10" hidden="1">
      <c r="A39" s="17"/>
      <c r="B39" s="19"/>
      <c r="C39" s="31" t="s">
        <v>527</v>
      </c>
      <c r="D39" s="75" t="s">
        <v>240</v>
      </c>
      <c r="E39" s="66">
        <f>SUM( F39:G39)</f>
        <v>2653270</v>
      </c>
      <c r="F39" s="66">
        <v>2653270</v>
      </c>
      <c r="G39" s="60"/>
      <c r="H39" s="66"/>
      <c r="I39" s="66"/>
      <c r="J39" s="15"/>
    </row>
    <row r="40" spans="1:10" hidden="1">
      <c r="A40" s="17"/>
      <c r="B40" s="19"/>
      <c r="C40" s="35"/>
      <c r="D40" s="75" t="s">
        <v>241</v>
      </c>
      <c r="E40" s="66">
        <f>E38-E39</f>
        <v>28040</v>
      </c>
      <c r="F40" s="66">
        <f>F38-F39</f>
        <v>28040</v>
      </c>
      <c r="G40" s="60"/>
      <c r="H40" s="66"/>
      <c r="I40" s="66"/>
      <c r="J40" s="15"/>
    </row>
    <row r="41" spans="1:10" hidden="1">
      <c r="A41" s="17"/>
      <c r="B41" s="19"/>
      <c r="C41" s="16" t="s">
        <v>211</v>
      </c>
      <c r="D41" s="75" t="s">
        <v>62</v>
      </c>
      <c r="E41" s="66">
        <f>SUM(F41:G41)</f>
        <v>3160250</v>
      </c>
      <c r="F41" s="66">
        <v>3160250</v>
      </c>
      <c r="G41" s="60"/>
      <c r="H41" s="66"/>
      <c r="I41" s="66"/>
      <c r="J41" s="15"/>
    </row>
    <row r="42" spans="1:10" hidden="1">
      <c r="A42" s="17"/>
      <c r="B42" s="19"/>
      <c r="C42" s="16" t="s">
        <v>215</v>
      </c>
      <c r="D42" s="75" t="s">
        <v>240</v>
      </c>
      <c r="E42" s="66">
        <f>SUM(F42:G42)</f>
        <v>3136070</v>
      </c>
      <c r="F42" s="66">
        <v>3136070</v>
      </c>
      <c r="G42" s="60"/>
      <c r="H42" s="66"/>
      <c r="I42" s="66"/>
      <c r="J42" s="15"/>
    </row>
    <row r="43" spans="1:10" hidden="1">
      <c r="A43" s="17"/>
      <c r="B43" s="19"/>
      <c r="C43" s="16"/>
      <c r="D43" s="75" t="s">
        <v>241</v>
      </c>
      <c r="E43" s="66">
        <f>E41-E42</f>
        <v>24180</v>
      </c>
      <c r="F43" s="66">
        <f>F41-F42</f>
        <v>24180</v>
      </c>
      <c r="G43" s="60"/>
      <c r="H43" s="66"/>
      <c r="I43" s="66"/>
      <c r="J43" s="15"/>
    </row>
    <row r="44" spans="1:10" hidden="1">
      <c r="A44" s="17"/>
      <c r="B44" s="19"/>
      <c r="C44" s="34" t="s">
        <v>211</v>
      </c>
      <c r="D44" s="75" t="s">
        <v>62</v>
      </c>
      <c r="E44" s="66">
        <f>SUM(F44:G44)</f>
        <v>820850</v>
      </c>
      <c r="F44" s="66">
        <v>820850</v>
      </c>
      <c r="G44" s="60"/>
      <c r="H44" s="66"/>
      <c r="I44" s="66"/>
      <c r="J44" s="15"/>
    </row>
    <row r="45" spans="1:10" hidden="1">
      <c r="A45" s="17"/>
      <c r="B45" s="19"/>
      <c r="C45" s="31" t="s">
        <v>357</v>
      </c>
      <c r="D45" s="75" t="s">
        <v>240</v>
      </c>
      <c r="E45" s="66">
        <f>SUM(F45:G45)</f>
        <v>821290</v>
      </c>
      <c r="F45" s="66">
        <v>821290</v>
      </c>
      <c r="G45" s="60"/>
      <c r="H45" s="66"/>
      <c r="I45" s="66"/>
      <c r="J45" s="15"/>
    </row>
    <row r="46" spans="1:10" hidden="1">
      <c r="A46" s="17"/>
      <c r="B46" s="19"/>
      <c r="C46" s="35"/>
      <c r="D46" s="75" t="s">
        <v>241</v>
      </c>
      <c r="E46" s="66">
        <f>E44-E45</f>
        <v>-440</v>
      </c>
      <c r="F46" s="66">
        <f>F44-F45</f>
        <v>-440</v>
      </c>
      <c r="G46" s="60"/>
      <c r="H46" s="66"/>
      <c r="I46" s="66"/>
      <c r="J46" s="15"/>
    </row>
    <row r="47" spans="1:10" hidden="1">
      <c r="A47" s="17"/>
      <c r="B47" s="19"/>
      <c r="C47" s="16" t="s">
        <v>211</v>
      </c>
      <c r="D47" s="75" t="s">
        <v>62</v>
      </c>
      <c r="E47" s="66">
        <f>SUM( F47:G47)</f>
        <v>515190</v>
      </c>
      <c r="F47" s="66">
        <v>515190</v>
      </c>
      <c r="G47" s="60"/>
      <c r="H47" s="66"/>
      <c r="I47" s="66"/>
      <c r="J47" s="15"/>
    </row>
    <row r="48" spans="1:10" hidden="1">
      <c r="A48" s="17"/>
      <c r="B48" s="19"/>
      <c r="C48" s="16" t="s">
        <v>216</v>
      </c>
      <c r="D48" s="75" t="s">
        <v>240</v>
      </c>
      <c r="E48" s="66">
        <f>SUM( F48:G48)</f>
        <v>513740</v>
      </c>
      <c r="F48" s="66">
        <v>513740</v>
      </c>
      <c r="G48" s="60"/>
      <c r="H48" s="66"/>
      <c r="I48" s="66"/>
      <c r="J48" s="15"/>
    </row>
    <row r="49" spans="1:10" hidden="1">
      <c r="A49" s="17"/>
      <c r="B49" s="19"/>
      <c r="C49" s="16"/>
      <c r="D49" s="75" t="s">
        <v>241</v>
      </c>
      <c r="E49" s="66">
        <f>E47-E48</f>
        <v>1450</v>
      </c>
      <c r="F49" s="66">
        <f>F48-F47</f>
        <v>-1450</v>
      </c>
      <c r="G49" s="60"/>
      <c r="H49" s="66"/>
      <c r="I49" s="66"/>
      <c r="J49" s="15"/>
    </row>
    <row r="50" spans="1:10">
      <c r="A50" s="17"/>
      <c r="B50" s="19"/>
      <c r="C50" s="34" t="s">
        <v>120</v>
      </c>
      <c r="D50" s="75" t="s">
        <v>62</v>
      </c>
      <c r="E50" s="66">
        <f>SUM(F50:I50)</f>
        <v>1258900</v>
      </c>
      <c r="F50" s="66">
        <v>1258900</v>
      </c>
      <c r="G50" s="60"/>
      <c r="H50" s="66"/>
      <c r="I50" s="66"/>
      <c r="J50" s="15"/>
    </row>
    <row r="51" spans="1:10">
      <c r="A51" s="17"/>
      <c r="B51" s="19"/>
      <c r="C51" s="31"/>
      <c r="D51" s="75" t="s">
        <v>240</v>
      </c>
      <c r="E51" s="66">
        <f>SUM(F51:I51)</f>
        <v>1553990</v>
      </c>
      <c r="F51" s="66">
        <v>1553990</v>
      </c>
      <c r="G51" s="60"/>
      <c r="H51" s="66"/>
      <c r="I51" s="66"/>
      <c r="J51" s="15"/>
    </row>
    <row r="52" spans="1:10">
      <c r="A52" s="17"/>
      <c r="B52" s="19"/>
      <c r="C52" s="35"/>
      <c r="D52" s="75" t="s">
        <v>241</v>
      </c>
      <c r="E52" s="66">
        <f>E50-E51</f>
        <v>-295090</v>
      </c>
      <c r="F52" s="66">
        <f>F50-F51</f>
        <v>-295090</v>
      </c>
      <c r="G52" s="66"/>
      <c r="H52" s="66"/>
      <c r="I52" s="66"/>
      <c r="J52" s="15"/>
    </row>
    <row r="53" spans="1:10">
      <c r="A53" s="17"/>
      <c r="B53" s="19"/>
      <c r="C53" s="16" t="s">
        <v>121</v>
      </c>
      <c r="D53" s="75" t="s">
        <v>62</v>
      </c>
      <c r="E53" s="66">
        <f>SUM( F53:G53)</f>
        <v>3969010</v>
      </c>
      <c r="F53" s="66">
        <v>3969010</v>
      </c>
      <c r="G53" s="60"/>
      <c r="H53" s="66"/>
      <c r="I53" s="66"/>
      <c r="J53" s="15"/>
    </row>
    <row r="54" spans="1:10">
      <c r="A54" s="17"/>
      <c r="B54" s="19"/>
      <c r="C54" s="16"/>
      <c r="D54" s="75" t="s">
        <v>240</v>
      </c>
      <c r="E54" s="66">
        <f>SUM( F54:G54)</f>
        <v>3939340</v>
      </c>
      <c r="F54" s="66">
        <v>3939340</v>
      </c>
      <c r="G54" s="60"/>
      <c r="H54" s="66"/>
      <c r="I54" s="66"/>
      <c r="J54" s="15"/>
    </row>
    <row r="55" spans="1:10">
      <c r="A55" s="17"/>
      <c r="B55" s="20"/>
      <c r="C55" s="16"/>
      <c r="D55" s="75" t="s">
        <v>241</v>
      </c>
      <c r="E55" s="66">
        <f>E53-E54</f>
        <v>29670</v>
      </c>
      <c r="F55" s="66">
        <f>F53-F54</f>
        <v>29670</v>
      </c>
      <c r="G55" s="66"/>
      <c r="H55" s="66">
        <f>H54-H53</f>
        <v>0</v>
      </c>
      <c r="I55" s="66">
        <f>I54-I53</f>
        <v>0</v>
      </c>
      <c r="J55" s="15"/>
    </row>
    <row r="56" spans="1:10" ht="18.75" customHeight="1">
      <c r="A56" s="17"/>
      <c r="B56" s="19" t="s">
        <v>125</v>
      </c>
      <c r="C56" s="290" t="s">
        <v>518</v>
      </c>
      <c r="D56" s="75" t="s">
        <v>62</v>
      </c>
      <c r="E56" s="66">
        <f>E59</f>
        <v>300000</v>
      </c>
      <c r="F56" s="66">
        <f>F59</f>
        <v>300000</v>
      </c>
      <c r="G56" s="60"/>
      <c r="H56" s="66"/>
      <c r="I56" s="66"/>
      <c r="J56" s="15"/>
    </row>
    <row r="57" spans="1:10" ht="18.75" customHeight="1">
      <c r="A57" s="17"/>
      <c r="B57" s="19"/>
      <c r="C57" s="302"/>
      <c r="D57" s="75" t="s">
        <v>240</v>
      </c>
      <c r="E57" s="66">
        <f>E60</f>
        <v>300000</v>
      </c>
      <c r="F57" s="66">
        <f>F60</f>
        <v>300000</v>
      </c>
      <c r="G57" s="60"/>
      <c r="H57" s="66"/>
      <c r="I57" s="66"/>
      <c r="J57" s="15"/>
    </row>
    <row r="58" spans="1:10" ht="18.75" customHeight="1">
      <c r="A58" s="17"/>
      <c r="B58" s="19"/>
      <c r="C58" s="303"/>
      <c r="D58" s="75" t="s">
        <v>241</v>
      </c>
      <c r="E58" s="66">
        <f>E56-E57</f>
        <v>0</v>
      </c>
      <c r="F58" s="66">
        <f>F56-F57</f>
        <v>0</v>
      </c>
      <c r="G58" s="60"/>
      <c r="H58" s="66"/>
      <c r="I58" s="66"/>
      <c r="J58" s="15"/>
    </row>
    <row r="59" spans="1:10">
      <c r="A59" s="17"/>
      <c r="B59" s="19"/>
      <c r="C59" s="16" t="s">
        <v>128</v>
      </c>
      <c r="D59" s="75" t="s">
        <v>62</v>
      </c>
      <c r="E59" s="66">
        <f>SUM( F59:G59)</f>
        <v>300000</v>
      </c>
      <c r="F59" s="66">
        <v>300000</v>
      </c>
      <c r="G59" s="60"/>
      <c r="H59" s="66"/>
      <c r="I59" s="66"/>
      <c r="J59" s="15"/>
    </row>
    <row r="60" spans="1:10">
      <c r="A60" s="17"/>
      <c r="B60" s="19"/>
      <c r="C60" s="16"/>
      <c r="D60" s="75" t="s">
        <v>240</v>
      </c>
      <c r="E60" s="66">
        <f>SUM( F60:G60)</f>
        <v>300000</v>
      </c>
      <c r="F60" s="66">
        <v>300000</v>
      </c>
      <c r="G60" s="60"/>
      <c r="H60" s="66"/>
      <c r="I60" s="66"/>
      <c r="J60" s="15"/>
    </row>
    <row r="61" spans="1:10">
      <c r="A61" s="19"/>
      <c r="B61" s="20"/>
      <c r="C61" s="26"/>
      <c r="D61" s="75" t="s">
        <v>241</v>
      </c>
      <c r="E61" s="66">
        <f>E59-E60</f>
        <v>0</v>
      </c>
      <c r="F61" s="66">
        <f>F59-F60</f>
        <v>0</v>
      </c>
      <c r="G61" s="60"/>
      <c r="H61" s="66"/>
      <c r="I61" s="66"/>
      <c r="J61" s="15"/>
    </row>
    <row r="62" spans="1:10">
      <c r="A62" s="17"/>
      <c r="B62" s="19" t="s">
        <v>129</v>
      </c>
      <c r="C62" s="279" t="s">
        <v>518</v>
      </c>
      <c r="D62" s="77" t="s">
        <v>62</v>
      </c>
      <c r="E62" s="60">
        <f>SUM(E65,E68,E71)</f>
        <v>4430870</v>
      </c>
      <c r="F62" s="60">
        <f t="shared" ref="E62:F63" si="7">SUM(F65,F68,F71)</f>
        <v>4430870</v>
      </c>
      <c r="G62" s="60"/>
      <c r="H62" s="60"/>
      <c r="I62" s="60"/>
      <c r="J62" s="20"/>
    </row>
    <row r="63" spans="1:10">
      <c r="A63" s="17"/>
      <c r="B63" s="19"/>
      <c r="C63" s="279"/>
      <c r="D63" s="75" t="s">
        <v>240</v>
      </c>
      <c r="E63" s="60">
        <f t="shared" si="7"/>
        <v>4397870</v>
      </c>
      <c r="F63" s="60">
        <f t="shared" si="7"/>
        <v>4397870</v>
      </c>
      <c r="G63" s="60"/>
      <c r="H63" s="60"/>
      <c r="I63" s="60"/>
      <c r="J63" s="15"/>
    </row>
    <row r="64" spans="1:10">
      <c r="A64" s="17"/>
      <c r="B64" s="19"/>
      <c r="C64" s="304"/>
      <c r="D64" s="75" t="s">
        <v>241</v>
      </c>
      <c r="E64" s="66">
        <f>E62-E63</f>
        <v>33000</v>
      </c>
      <c r="F64" s="66">
        <f>F62-F63</f>
        <v>33000</v>
      </c>
      <c r="G64" s="60"/>
      <c r="H64" s="66"/>
      <c r="I64" s="66"/>
      <c r="J64" s="15"/>
    </row>
    <row r="65" spans="1:10">
      <c r="A65" s="17"/>
      <c r="B65" s="19"/>
      <c r="C65" s="16" t="s">
        <v>134</v>
      </c>
      <c r="D65" s="75" t="s">
        <v>62</v>
      </c>
      <c r="E65" s="66">
        <f>SUM( F65:G65)</f>
        <v>500000</v>
      </c>
      <c r="F65" s="66">
        <v>500000</v>
      </c>
      <c r="G65" s="60"/>
      <c r="H65" s="66"/>
      <c r="I65" s="66"/>
      <c r="J65" s="15"/>
    </row>
    <row r="66" spans="1:10">
      <c r="A66" s="17"/>
      <c r="B66" s="19"/>
      <c r="C66" s="16"/>
      <c r="D66" s="75" t="s">
        <v>240</v>
      </c>
      <c r="E66" s="66">
        <f>SUM( F66:G66)</f>
        <v>500000</v>
      </c>
      <c r="F66" s="66">
        <v>500000</v>
      </c>
      <c r="G66" s="60"/>
      <c r="H66" s="66"/>
      <c r="I66" s="66"/>
      <c r="J66" s="15"/>
    </row>
    <row r="67" spans="1:10">
      <c r="A67" s="17"/>
      <c r="B67" s="19"/>
      <c r="C67" s="16"/>
      <c r="D67" s="75" t="s">
        <v>241</v>
      </c>
      <c r="E67" s="66">
        <f>E65-E66</f>
        <v>0</v>
      </c>
      <c r="F67" s="66">
        <f>F65-F66</f>
        <v>0</v>
      </c>
      <c r="G67" s="60"/>
      <c r="H67" s="66"/>
      <c r="I67" s="66"/>
      <c r="J67" s="15"/>
    </row>
    <row r="68" spans="1:10">
      <c r="A68" s="17"/>
      <c r="B68" s="19"/>
      <c r="C68" s="21" t="s">
        <v>150</v>
      </c>
      <c r="D68" s="75" t="s">
        <v>62</v>
      </c>
      <c r="E68" s="66">
        <f>SUM( F68:G68)</f>
        <v>2700000</v>
      </c>
      <c r="F68" s="66">
        <v>2700000</v>
      </c>
      <c r="G68" s="60"/>
      <c r="H68" s="66"/>
      <c r="I68" s="66"/>
      <c r="J68" s="15"/>
    </row>
    <row r="69" spans="1:10">
      <c r="A69" s="17"/>
      <c r="B69" s="19"/>
      <c r="C69" s="19"/>
      <c r="D69" s="75" t="s">
        <v>240</v>
      </c>
      <c r="E69" s="66">
        <f>SUM( F69:G69)</f>
        <v>2700000</v>
      </c>
      <c r="F69" s="66">
        <v>2700000</v>
      </c>
      <c r="G69" s="60"/>
      <c r="H69" s="66"/>
      <c r="I69" s="66"/>
      <c r="J69" s="15"/>
    </row>
    <row r="70" spans="1:10">
      <c r="A70" s="17"/>
      <c r="B70" s="19"/>
      <c r="C70" s="20"/>
      <c r="D70" s="75" t="s">
        <v>241</v>
      </c>
      <c r="E70" s="66">
        <f>E68-E69</f>
        <v>0</v>
      </c>
      <c r="F70" s="66">
        <f>F68-F69</f>
        <v>0</v>
      </c>
      <c r="G70" s="60"/>
      <c r="H70" s="66"/>
      <c r="I70" s="66"/>
      <c r="J70" s="15"/>
    </row>
    <row r="71" spans="1:10">
      <c r="A71" s="17"/>
      <c r="B71" s="19"/>
      <c r="C71" s="16" t="s">
        <v>142</v>
      </c>
      <c r="D71" s="75" t="s">
        <v>62</v>
      </c>
      <c r="E71" s="66">
        <f>SUM( F71:G71)</f>
        <v>1230870</v>
      </c>
      <c r="F71" s="66">
        <v>1230870</v>
      </c>
      <c r="G71" s="60"/>
      <c r="H71" s="66"/>
      <c r="I71" s="66"/>
      <c r="J71" s="15"/>
    </row>
    <row r="72" spans="1:10">
      <c r="A72" s="17"/>
      <c r="B72" s="19"/>
      <c r="C72" s="16"/>
      <c r="D72" s="75" t="s">
        <v>240</v>
      </c>
      <c r="E72" s="66">
        <f>SUM( F72:G72)</f>
        <v>1197870</v>
      </c>
      <c r="F72" s="66">
        <v>1197870</v>
      </c>
      <c r="G72" s="60"/>
      <c r="H72" s="66"/>
      <c r="I72" s="66"/>
      <c r="J72" s="15"/>
    </row>
    <row r="73" spans="1:10">
      <c r="A73" s="20"/>
      <c r="B73" s="19"/>
      <c r="C73" s="16"/>
      <c r="D73" s="75" t="s">
        <v>241</v>
      </c>
      <c r="E73" s="66">
        <f>E71-E72</f>
        <v>33000</v>
      </c>
      <c r="F73" s="66">
        <f>F71-F72</f>
        <v>33000</v>
      </c>
      <c r="G73" s="60"/>
      <c r="H73" s="66"/>
      <c r="I73" s="66"/>
      <c r="J73" s="15"/>
    </row>
    <row r="74" spans="1:10" ht="18" customHeight="1">
      <c r="A74" s="17" t="s">
        <v>161</v>
      </c>
      <c r="B74" s="290" t="s">
        <v>14</v>
      </c>
      <c r="C74" s="21"/>
      <c r="D74" s="75" t="s">
        <v>62</v>
      </c>
      <c r="E74" s="66">
        <f>SUM(E77,E80)</f>
        <v>2300000</v>
      </c>
      <c r="F74" s="66">
        <f>SUM(F77,F80)</f>
        <v>2300000</v>
      </c>
      <c r="G74" s="60"/>
      <c r="H74" s="66"/>
      <c r="I74" s="66"/>
      <c r="J74" s="15"/>
    </row>
    <row r="75" spans="1:10" ht="18" customHeight="1">
      <c r="A75" s="17"/>
      <c r="B75" s="286"/>
      <c r="C75" s="19"/>
      <c r="D75" s="75" t="s">
        <v>240</v>
      </c>
      <c r="E75" s="66">
        <f>SUM(E78,E81)</f>
        <v>2289000</v>
      </c>
      <c r="F75" s="66">
        <f>SUM(F78,F81)</f>
        <v>2289000</v>
      </c>
      <c r="G75" s="60"/>
      <c r="H75" s="66"/>
      <c r="I75" s="66"/>
      <c r="J75" s="15"/>
    </row>
    <row r="76" spans="1:10" ht="18" customHeight="1">
      <c r="A76" s="17"/>
      <c r="B76" s="287"/>
      <c r="C76" s="20"/>
      <c r="D76" s="75" t="s">
        <v>241</v>
      </c>
      <c r="E76" s="66">
        <f>E74-E75</f>
        <v>11000</v>
      </c>
      <c r="F76" s="66">
        <f>F74-F75</f>
        <v>11000</v>
      </c>
      <c r="G76" s="60"/>
      <c r="H76" s="66"/>
      <c r="I76" s="66"/>
      <c r="J76" s="15"/>
    </row>
    <row r="77" spans="1:10">
      <c r="A77" s="17"/>
      <c r="B77" s="19" t="s">
        <v>222</v>
      </c>
      <c r="C77" s="16" t="s">
        <v>162</v>
      </c>
      <c r="D77" s="75" t="s">
        <v>62</v>
      </c>
      <c r="E77" s="66">
        <f>SUM( F77:G77)</f>
        <v>300000</v>
      </c>
      <c r="F77" s="66">
        <v>300000</v>
      </c>
      <c r="G77" s="60"/>
      <c r="H77" s="66"/>
      <c r="I77" s="66"/>
      <c r="J77" s="15"/>
    </row>
    <row r="78" spans="1:10">
      <c r="A78" s="17"/>
      <c r="B78" s="19"/>
      <c r="C78" s="16"/>
      <c r="D78" s="75" t="s">
        <v>240</v>
      </c>
      <c r="E78" s="66">
        <f>SUM( F78:G78)</f>
        <v>300000</v>
      </c>
      <c r="F78" s="66">
        <v>300000</v>
      </c>
      <c r="G78" s="60"/>
      <c r="H78" s="66"/>
      <c r="I78" s="66"/>
      <c r="J78" s="15"/>
    </row>
    <row r="79" spans="1:10">
      <c r="A79" s="17"/>
      <c r="B79" s="19"/>
      <c r="C79" s="16"/>
      <c r="D79" s="75" t="s">
        <v>241</v>
      </c>
      <c r="E79" s="66">
        <f>E77-E78</f>
        <v>0</v>
      </c>
      <c r="F79" s="66">
        <f>F77-F78</f>
        <v>0</v>
      </c>
      <c r="G79" s="60"/>
      <c r="H79" s="66"/>
      <c r="I79" s="66"/>
      <c r="J79" s="15"/>
    </row>
    <row r="80" spans="1:10">
      <c r="A80" s="17"/>
      <c r="B80" s="19"/>
      <c r="C80" s="21" t="s">
        <v>168</v>
      </c>
      <c r="D80" s="75" t="s">
        <v>62</v>
      </c>
      <c r="E80" s="66">
        <f>SUM( F80:G80)</f>
        <v>2000000</v>
      </c>
      <c r="F80" s="66">
        <v>2000000</v>
      </c>
      <c r="G80" s="60"/>
      <c r="H80" s="66"/>
      <c r="I80" s="66"/>
      <c r="J80" s="15"/>
    </row>
    <row r="81" spans="1:10">
      <c r="A81" s="17"/>
      <c r="B81" s="19"/>
      <c r="C81" s="19"/>
      <c r="D81" s="75" t="s">
        <v>240</v>
      </c>
      <c r="E81" s="66">
        <f>SUM( F81:G81)</f>
        <v>1989000</v>
      </c>
      <c r="F81" s="66">
        <v>1989000</v>
      </c>
      <c r="G81" s="60"/>
      <c r="H81" s="66"/>
      <c r="I81" s="66"/>
      <c r="J81" s="15"/>
    </row>
    <row r="82" spans="1:10">
      <c r="A82" s="20"/>
      <c r="B82" s="19"/>
      <c r="C82" s="20"/>
      <c r="D82" s="75" t="s">
        <v>241</v>
      </c>
      <c r="E82" s="66">
        <f>E80-E81</f>
        <v>11000</v>
      </c>
      <c r="F82" s="66">
        <f>F80-F81</f>
        <v>11000</v>
      </c>
      <c r="G82" s="60"/>
      <c r="H82" s="66"/>
      <c r="I82" s="66"/>
      <c r="J82" s="15"/>
    </row>
    <row r="83" spans="1:10" ht="19.5" customHeight="1">
      <c r="A83" s="17" t="s">
        <v>177</v>
      </c>
      <c r="B83" s="290" t="s">
        <v>14</v>
      </c>
      <c r="C83" s="34"/>
      <c r="D83" s="75" t="s">
        <v>62</v>
      </c>
      <c r="E83" s="66">
        <f>SUM( E86,E107)</f>
        <v>46594405</v>
      </c>
      <c r="F83" s="66">
        <f t="shared" ref="F83:G84" si="8">SUM( F86,F107)</f>
        <v>10970000</v>
      </c>
      <c r="G83" s="66">
        <f t="shared" si="8"/>
        <v>35624405</v>
      </c>
      <c r="H83" s="66">
        <f>SUM(H89,H92,H95,H98,H101,H104,H110,H113)</f>
        <v>11704380</v>
      </c>
      <c r="I83" s="66">
        <f>SUM(I89,I92,I95,I98,I101,I104,I110,I113)</f>
        <v>23920025</v>
      </c>
      <c r="J83" s="15"/>
    </row>
    <row r="84" spans="1:10" ht="19.5" customHeight="1">
      <c r="A84" s="17"/>
      <c r="B84" s="286"/>
      <c r="C84" s="31"/>
      <c r="D84" s="75" t="s">
        <v>240</v>
      </c>
      <c r="E84" s="66">
        <f>SUM( E87,E108)</f>
        <v>46270115</v>
      </c>
      <c r="F84" s="66">
        <f t="shared" si="8"/>
        <v>10737900</v>
      </c>
      <c r="G84" s="66">
        <f t="shared" si="8"/>
        <v>35532215</v>
      </c>
      <c r="H84" s="66">
        <f>SUM(H90,H93,H96,H99,H102,H105,H111,H114)</f>
        <v>11612280</v>
      </c>
      <c r="I84" s="66">
        <f>SUM(I90,I93,I96,I99,I102,I105,I111,I114)</f>
        <v>23919935</v>
      </c>
      <c r="J84" s="15"/>
    </row>
    <row r="85" spans="1:10" ht="19.5" customHeight="1">
      <c r="A85" s="17"/>
      <c r="B85" s="287"/>
      <c r="C85" s="35"/>
      <c r="D85" s="75" t="s">
        <v>241</v>
      </c>
      <c r="E85" s="66">
        <f>E83-E84</f>
        <v>324290</v>
      </c>
      <c r="F85" s="66">
        <f>F83-F84</f>
        <v>232100</v>
      </c>
      <c r="G85" s="66">
        <f>G83-G84</f>
        <v>92190</v>
      </c>
      <c r="H85" s="66">
        <f t="shared" ref="H85:I85" si="9">H83-H84</f>
        <v>92100</v>
      </c>
      <c r="I85" s="66">
        <f t="shared" si="9"/>
        <v>90</v>
      </c>
      <c r="J85" s="15"/>
    </row>
    <row r="86" spans="1:10" ht="19.5" customHeight="1">
      <c r="A86" s="17"/>
      <c r="B86" s="76"/>
      <c r="C86" s="16" t="s">
        <v>536</v>
      </c>
      <c r="D86" s="75" t="s">
        <v>62</v>
      </c>
      <c r="E86" s="66">
        <f>SUM(E89,E92,E95,E98,E101,E104)</f>
        <v>22674380</v>
      </c>
      <c r="F86" s="66">
        <f>SUM(F89,F92,F95,F98,F101,F104)</f>
        <v>10970000</v>
      </c>
      <c r="G86" s="60">
        <f t="shared" ref="G86:G105" si="10">SUM(H86:I86)</f>
        <v>11704380</v>
      </c>
      <c r="H86" s="66">
        <f>SUM(H89,H92,H95,H98,H101,H104)</f>
        <v>11704380</v>
      </c>
      <c r="I86" s="66">
        <f>SUM(I89,I92,I95,I98,I101,I104)</f>
        <v>0</v>
      </c>
      <c r="J86" s="15"/>
    </row>
    <row r="87" spans="1:10" ht="19.5" customHeight="1">
      <c r="A87" s="17"/>
      <c r="B87" s="76"/>
      <c r="C87" s="16"/>
      <c r="D87" s="75" t="s">
        <v>240</v>
      </c>
      <c r="E87" s="66">
        <f>SUM(E90,E93,E96,E99,E102,E105)</f>
        <v>22350180</v>
      </c>
      <c r="F87" s="66">
        <f>SUM(F90,F93,F96,F99,F102,F105)</f>
        <v>10737900</v>
      </c>
      <c r="G87" s="60">
        <f t="shared" si="10"/>
        <v>11612280</v>
      </c>
      <c r="H87" s="66">
        <f>SUM(H90,H93,H96,H99,H102,H105)</f>
        <v>11612280</v>
      </c>
      <c r="I87" s="66">
        <f>SUM(I90,I93,I96,I99,I102,I105)</f>
        <v>0</v>
      </c>
      <c r="J87" s="15"/>
    </row>
    <row r="88" spans="1:10" ht="19.5" customHeight="1">
      <c r="A88" s="17"/>
      <c r="B88" s="76"/>
      <c r="C88" s="16"/>
      <c r="D88" s="75" t="s">
        <v>241</v>
      </c>
      <c r="E88" s="66">
        <f>E86-E87</f>
        <v>324200</v>
      </c>
      <c r="F88" s="66">
        <f>F86-F87</f>
        <v>232100</v>
      </c>
      <c r="G88" s="66">
        <f>G86-G87</f>
        <v>92100</v>
      </c>
      <c r="H88" s="66">
        <f t="shared" ref="H88" si="11">H86-H87</f>
        <v>92100</v>
      </c>
      <c r="I88" s="66">
        <f>I86-I87</f>
        <v>0</v>
      </c>
      <c r="J88" s="66"/>
    </row>
    <row r="89" spans="1:10" hidden="1">
      <c r="A89" s="17"/>
      <c r="B89" s="19"/>
      <c r="C89" s="16" t="s">
        <v>212</v>
      </c>
      <c r="D89" s="75" t="s">
        <v>62</v>
      </c>
      <c r="E89" s="66">
        <f>SUM( F89:G89)</f>
        <v>16250800</v>
      </c>
      <c r="F89" s="66">
        <v>6970000</v>
      </c>
      <c r="G89" s="60">
        <f>SUM(H89:I89)</f>
        <v>9280800</v>
      </c>
      <c r="H89" s="66">
        <v>9280800</v>
      </c>
      <c r="I89" s="66"/>
      <c r="J89" s="15"/>
    </row>
    <row r="90" spans="1:10" hidden="1">
      <c r="A90" s="17"/>
      <c r="B90" s="19"/>
      <c r="C90" s="16" t="s">
        <v>217</v>
      </c>
      <c r="D90" s="75" t="s">
        <v>240</v>
      </c>
      <c r="E90" s="66">
        <f>SUM( F90:G90)</f>
        <v>16046900</v>
      </c>
      <c r="F90" s="66">
        <v>6842700</v>
      </c>
      <c r="G90" s="60">
        <f t="shared" si="10"/>
        <v>9204200</v>
      </c>
      <c r="H90" s="66">
        <v>9204200</v>
      </c>
      <c r="I90" s="66"/>
      <c r="J90" s="15"/>
    </row>
    <row r="91" spans="1:10" hidden="1">
      <c r="A91" s="17"/>
      <c r="B91" s="204"/>
      <c r="C91" s="26"/>
      <c r="D91" s="75" t="s">
        <v>241</v>
      </c>
      <c r="E91" s="66">
        <f>E89-E90</f>
        <v>203900</v>
      </c>
      <c r="F91" s="66">
        <f t="shared" ref="F91:H91" si="12">F89-F90</f>
        <v>127300</v>
      </c>
      <c r="G91" s="66">
        <f t="shared" si="12"/>
        <v>76600</v>
      </c>
      <c r="H91" s="66">
        <f t="shared" si="12"/>
        <v>76600</v>
      </c>
      <c r="I91" s="66"/>
      <c r="J91" s="15"/>
    </row>
    <row r="92" spans="1:10" hidden="1">
      <c r="A92" s="17"/>
      <c r="B92" s="19"/>
      <c r="C92" s="16" t="s">
        <v>212</v>
      </c>
      <c r="D92" s="77" t="s">
        <v>62</v>
      </c>
      <c r="E92" s="60">
        <f>SUM( F92:G92)</f>
        <v>766500</v>
      </c>
      <c r="F92" s="60"/>
      <c r="G92" s="60">
        <f t="shared" si="10"/>
        <v>766500</v>
      </c>
      <c r="H92" s="60">
        <v>766500</v>
      </c>
      <c r="I92" s="60"/>
      <c r="J92" s="20"/>
    </row>
    <row r="93" spans="1:10" hidden="1">
      <c r="A93" s="17"/>
      <c r="B93" s="19"/>
      <c r="C93" s="32" t="s">
        <v>218</v>
      </c>
      <c r="D93" s="75" t="s">
        <v>240</v>
      </c>
      <c r="E93" s="60">
        <f>SUM( F93:G93)</f>
        <v>834000</v>
      </c>
      <c r="F93" s="66"/>
      <c r="G93" s="60">
        <f t="shared" si="10"/>
        <v>834000</v>
      </c>
      <c r="H93" s="66">
        <v>834000</v>
      </c>
      <c r="I93" s="66"/>
      <c r="J93" s="15"/>
    </row>
    <row r="94" spans="1:10" ht="18" hidden="1" customHeight="1">
      <c r="A94" s="17"/>
      <c r="B94" s="19"/>
      <c r="C94" s="16"/>
      <c r="D94" s="75" t="s">
        <v>241</v>
      </c>
      <c r="E94" s="66">
        <f>E92-E93</f>
        <v>-67500</v>
      </c>
      <c r="F94" s="66"/>
      <c r="G94" s="60">
        <f t="shared" si="10"/>
        <v>67500</v>
      </c>
      <c r="H94" s="66">
        <f>H93-H92</f>
        <v>67500</v>
      </c>
      <c r="I94" s="66"/>
      <c r="J94" s="15"/>
    </row>
    <row r="95" spans="1:10" ht="18" hidden="1" customHeight="1">
      <c r="A95" s="17"/>
      <c r="B95" s="19"/>
      <c r="C95" s="34" t="s">
        <v>212</v>
      </c>
      <c r="D95" s="75" t="s">
        <v>62</v>
      </c>
      <c r="E95" s="66">
        <f>SUM( F95:G95)</f>
        <v>816300</v>
      </c>
      <c r="F95" s="66"/>
      <c r="G95" s="60">
        <f t="shared" si="10"/>
        <v>816300</v>
      </c>
      <c r="H95" s="66">
        <v>816300</v>
      </c>
      <c r="I95" s="66"/>
      <c r="J95" s="15"/>
    </row>
    <row r="96" spans="1:10" hidden="1">
      <c r="A96" s="17"/>
      <c r="B96" s="19"/>
      <c r="C96" s="36" t="s">
        <v>195</v>
      </c>
      <c r="D96" s="75" t="s">
        <v>240</v>
      </c>
      <c r="E96" s="66">
        <f>SUM( F96:G96)</f>
        <v>741300</v>
      </c>
      <c r="F96" s="66"/>
      <c r="G96" s="60">
        <f t="shared" si="10"/>
        <v>741300</v>
      </c>
      <c r="H96" s="66">
        <v>741300</v>
      </c>
      <c r="I96" s="66"/>
      <c r="J96" s="15"/>
    </row>
    <row r="97" spans="1:10" hidden="1">
      <c r="A97" s="17"/>
      <c r="B97" s="19"/>
      <c r="C97" s="35"/>
      <c r="D97" s="75" t="s">
        <v>241</v>
      </c>
      <c r="E97" s="66">
        <f>E95-E96</f>
        <v>75000</v>
      </c>
      <c r="F97" s="66"/>
      <c r="G97" s="66">
        <f t="shared" ref="G97:H97" si="13">G95-G96</f>
        <v>75000</v>
      </c>
      <c r="H97" s="66">
        <f t="shared" si="13"/>
        <v>75000</v>
      </c>
      <c r="I97" s="66"/>
      <c r="J97" s="15"/>
    </row>
    <row r="98" spans="1:10" hidden="1">
      <c r="A98" s="17"/>
      <c r="B98" s="19"/>
      <c r="C98" s="16" t="s">
        <v>212</v>
      </c>
      <c r="D98" s="75" t="s">
        <v>62</v>
      </c>
      <c r="E98" s="66">
        <f>SUM(F98:G98)</f>
        <v>825780</v>
      </c>
      <c r="F98" s="66"/>
      <c r="G98" s="60">
        <f t="shared" si="10"/>
        <v>825780</v>
      </c>
      <c r="H98" s="66">
        <v>825780</v>
      </c>
      <c r="I98" s="66"/>
      <c r="J98" s="15"/>
    </row>
    <row r="99" spans="1:10" hidden="1">
      <c r="A99" s="17"/>
      <c r="B99" s="19"/>
      <c r="C99" s="16" t="s">
        <v>219</v>
      </c>
      <c r="D99" s="75" t="s">
        <v>240</v>
      </c>
      <c r="E99" s="66">
        <f>SUM(F99:G99)</f>
        <v>802780</v>
      </c>
      <c r="F99" s="66"/>
      <c r="G99" s="60">
        <f t="shared" si="10"/>
        <v>802780</v>
      </c>
      <c r="H99" s="66">
        <v>802780</v>
      </c>
      <c r="I99" s="66"/>
      <c r="J99" s="15"/>
    </row>
    <row r="100" spans="1:10" hidden="1">
      <c r="A100" s="17"/>
      <c r="B100" s="19"/>
      <c r="C100" s="16"/>
      <c r="D100" s="75" t="s">
        <v>241</v>
      </c>
      <c r="E100" s="66">
        <f>E98-E99</f>
        <v>23000</v>
      </c>
      <c r="F100" s="66"/>
      <c r="G100" s="66">
        <f t="shared" ref="G100:H100" si="14">G98-G99</f>
        <v>23000</v>
      </c>
      <c r="H100" s="66">
        <f t="shared" si="14"/>
        <v>23000</v>
      </c>
      <c r="I100" s="66"/>
      <c r="J100" s="15"/>
    </row>
    <row r="101" spans="1:10" hidden="1">
      <c r="A101" s="17"/>
      <c r="B101" s="19"/>
      <c r="C101" s="21" t="s">
        <v>212</v>
      </c>
      <c r="D101" s="75" t="s">
        <v>62</v>
      </c>
      <c r="E101" s="66">
        <f>SUM( F101:G101)</f>
        <v>2000000</v>
      </c>
      <c r="F101" s="66">
        <v>2000000</v>
      </c>
      <c r="G101" s="60">
        <f>SUM(H101:I101)</f>
        <v>0</v>
      </c>
      <c r="H101" s="66"/>
      <c r="I101" s="66"/>
      <c r="J101" s="15"/>
    </row>
    <row r="102" spans="1:10" hidden="1">
      <c r="A102" s="17"/>
      <c r="B102" s="19"/>
      <c r="C102" s="19" t="s">
        <v>220</v>
      </c>
      <c r="D102" s="75" t="s">
        <v>240</v>
      </c>
      <c r="E102" s="66">
        <f>SUM( F102:G102)</f>
        <v>1910200</v>
      </c>
      <c r="F102" s="66">
        <v>1910200</v>
      </c>
      <c r="G102" s="60">
        <f t="shared" si="10"/>
        <v>0</v>
      </c>
      <c r="H102" s="66"/>
      <c r="I102" s="66"/>
      <c r="J102" s="15"/>
    </row>
    <row r="103" spans="1:10" hidden="1">
      <c r="A103" s="17"/>
      <c r="B103" s="19"/>
      <c r="C103" s="20"/>
      <c r="D103" s="75" t="s">
        <v>241</v>
      </c>
      <c r="E103" s="66">
        <f>E101-E102</f>
        <v>89800</v>
      </c>
      <c r="F103" s="66">
        <f>F101-F102</f>
        <v>89800</v>
      </c>
      <c r="G103" s="60">
        <f t="shared" si="10"/>
        <v>0</v>
      </c>
      <c r="H103" s="66"/>
      <c r="I103" s="66"/>
      <c r="J103" s="15"/>
    </row>
    <row r="104" spans="1:10" hidden="1">
      <c r="A104" s="17"/>
      <c r="B104" s="19"/>
      <c r="C104" s="16" t="s">
        <v>212</v>
      </c>
      <c r="D104" s="75" t="s">
        <v>62</v>
      </c>
      <c r="E104" s="66">
        <f>SUM( F104:G104)</f>
        <v>2015000</v>
      </c>
      <c r="F104" s="66">
        <v>2000000</v>
      </c>
      <c r="G104" s="60">
        <f>SUM(H104:I104)</f>
        <v>15000</v>
      </c>
      <c r="H104" s="66">
        <v>15000</v>
      </c>
      <c r="I104" s="66"/>
      <c r="J104" s="15"/>
    </row>
    <row r="105" spans="1:10" hidden="1">
      <c r="A105" s="17"/>
      <c r="B105" s="19"/>
      <c r="C105" s="16" t="s">
        <v>535</v>
      </c>
      <c r="D105" s="75" t="s">
        <v>240</v>
      </c>
      <c r="E105" s="66">
        <f>SUM( F105:G105)</f>
        <v>2015000</v>
      </c>
      <c r="F105" s="66">
        <v>1985000</v>
      </c>
      <c r="G105" s="60">
        <f t="shared" si="10"/>
        <v>30000</v>
      </c>
      <c r="H105" s="66">
        <v>30000</v>
      </c>
      <c r="I105" s="66"/>
      <c r="J105" s="15"/>
    </row>
    <row r="106" spans="1:10" hidden="1">
      <c r="A106" s="17"/>
      <c r="B106" s="19"/>
      <c r="C106" s="16"/>
      <c r="D106" s="75" t="s">
        <v>241</v>
      </c>
      <c r="E106" s="66">
        <f>E104-E105</f>
        <v>0</v>
      </c>
      <c r="F106" s="66">
        <f>F104-F105</f>
        <v>15000</v>
      </c>
      <c r="G106" s="66">
        <f>G104-G105</f>
        <v>-15000</v>
      </c>
      <c r="H106" s="66">
        <f>H105-H104</f>
        <v>15000</v>
      </c>
      <c r="I106" s="66"/>
      <c r="J106" s="15"/>
    </row>
    <row r="107" spans="1:10">
      <c r="A107" s="17"/>
      <c r="B107" s="19"/>
      <c r="C107" s="181" t="s">
        <v>534</v>
      </c>
      <c r="D107" s="75" t="s">
        <v>62</v>
      </c>
      <c r="E107" s="66">
        <f>SUM(E110,E113)</f>
        <v>23920025</v>
      </c>
      <c r="F107" s="66"/>
      <c r="G107" s="66">
        <f t="shared" ref="G107" si="15">SUM(G110,G113)</f>
        <v>23920025</v>
      </c>
      <c r="H107" s="66"/>
      <c r="I107" s="66">
        <f>SUM(I110,I113)</f>
        <v>23920025</v>
      </c>
      <c r="J107" s="15"/>
    </row>
    <row r="108" spans="1:10">
      <c r="A108" s="17"/>
      <c r="B108" s="19"/>
      <c r="C108" s="19"/>
      <c r="D108" s="75" t="s">
        <v>240</v>
      </c>
      <c r="E108" s="66">
        <f>SUM(E111,E114)</f>
        <v>23919935</v>
      </c>
      <c r="F108" s="66"/>
      <c r="G108" s="66">
        <f t="shared" ref="G108" si="16">SUM(G111,G114)</f>
        <v>23919935</v>
      </c>
      <c r="H108" s="66"/>
      <c r="I108" s="66">
        <f>SUM(I111,I114)</f>
        <v>23919935</v>
      </c>
      <c r="J108" s="15"/>
    </row>
    <row r="109" spans="1:10">
      <c r="A109" s="204"/>
      <c r="B109" s="19"/>
      <c r="C109" s="204"/>
      <c r="D109" s="75" t="s">
        <v>241</v>
      </c>
      <c r="E109" s="66">
        <f>E107-E108</f>
        <v>90</v>
      </c>
      <c r="F109" s="66"/>
      <c r="G109" s="66">
        <f t="shared" ref="G109" si="17">G107-G108</f>
        <v>90</v>
      </c>
      <c r="H109" s="66"/>
      <c r="I109" s="66">
        <f>I107-I108</f>
        <v>90</v>
      </c>
      <c r="J109" s="15"/>
    </row>
    <row r="110" spans="1:10" hidden="1">
      <c r="A110" s="17"/>
      <c r="B110" s="19"/>
      <c r="C110" s="204" t="s">
        <v>213</v>
      </c>
      <c r="D110" s="75" t="s">
        <v>62</v>
      </c>
      <c r="E110" s="66">
        <f>SUM( F110:G110)</f>
        <v>7219825</v>
      </c>
      <c r="F110" s="66"/>
      <c r="G110" s="60">
        <f>SUM(H110:I110)</f>
        <v>7219825</v>
      </c>
      <c r="H110" s="66"/>
      <c r="I110" s="66">
        <v>7219825</v>
      </c>
      <c r="J110" s="15"/>
    </row>
    <row r="111" spans="1:10" hidden="1">
      <c r="A111" s="17"/>
      <c r="B111" s="19"/>
      <c r="C111" s="19" t="s">
        <v>221</v>
      </c>
      <c r="D111" s="75" t="s">
        <v>240</v>
      </c>
      <c r="E111" s="66">
        <f>SUM( F111:G111)</f>
        <v>7219735</v>
      </c>
      <c r="F111" s="66"/>
      <c r="G111" s="60">
        <f>SUM(H111:I111)</f>
        <v>7219735</v>
      </c>
      <c r="H111" s="66"/>
      <c r="I111" s="66">
        <v>7219735</v>
      </c>
      <c r="J111" s="15"/>
    </row>
    <row r="112" spans="1:10" ht="18.75" hidden="1" customHeight="1">
      <c r="A112" s="17"/>
      <c r="B112" s="19"/>
      <c r="C112" s="20"/>
      <c r="D112" s="75" t="s">
        <v>241</v>
      </c>
      <c r="E112" s="66">
        <f>E110-E111</f>
        <v>90</v>
      </c>
      <c r="F112" s="66"/>
      <c r="G112" s="66">
        <f t="shared" ref="G112:I112" si="18">G110-G111</f>
        <v>90</v>
      </c>
      <c r="H112" s="66"/>
      <c r="I112" s="66">
        <f t="shared" si="18"/>
        <v>90</v>
      </c>
      <c r="J112" s="15"/>
    </row>
    <row r="113" spans="1:10" ht="18.75" hidden="1" customHeight="1">
      <c r="A113" s="17"/>
      <c r="B113" s="19"/>
      <c r="C113" s="16" t="s">
        <v>213</v>
      </c>
      <c r="D113" s="75" t="s">
        <v>62</v>
      </c>
      <c r="E113" s="66">
        <f>SUM(F113:G113)</f>
        <v>16700200</v>
      </c>
      <c r="F113" s="66"/>
      <c r="G113" s="60">
        <f t="shared" ref="G113:G115" si="19">SUM(H113:I113)</f>
        <v>16700200</v>
      </c>
      <c r="H113" s="66"/>
      <c r="I113" s="66">
        <v>16700200</v>
      </c>
      <c r="J113" s="15"/>
    </row>
    <row r="114" spans="1:10" ht="18.75" hidden="1" customHeight="1">
      <c r="A114" s="17"/>
      <c r="B114" s="19"/>
      <c r="C114" s="16" t="s">
        <v>533</v>
      </c>
      <c r="D114" s="75" t="s">
        <v>240</v>
      </c>
      <c r="E114" s="66">
        <f>SUM(F114:G114)</f>
        <v>16700200</v>
      </c>
      <c r="F114" s="66"/>
      <c r="G114" s="60">
        <f t="shared" si="19"/>
        <v>16700200</v>
      </c>
      <c r="H114" s="66"/>
      <c r="I114" s="66">
        <v>16700200</v>
      </c>
      <c r="J114" s="15"/>
    </row>
    <row r="115" spans="1:10">
      <c r="A115" s="205"/>
      <c r="B115" s="19"/>
      <c r="C115" s="205"/>
      <c r="D115" s="75" t="s">
        <v>241</v>
      </c>
      <c r="E115" s="66">
        <f>E113-E114</f>
        <v>0</v>
      </c>
      <c r="F115" s="66"/>
      <c r="G115" s="60">
        <f t="shared" si="19"/>
        <v>0</v>
      </c>
      <c r="H115" s="66"/>
      <c r="I115" s="66">
        <f>I114-I113</f>
        <v>0</v>
      </c>
      <c r="J115" s="15"/>
    </row>
    <row r="116" spans="1:10">
      <c r="A116" s="17" t="s">
        <v>202</v>
      </c>
      <c r="B116" s="290" t="s">
        <v>14</v>
      </c>
      <c r="C116" s="80"/>
      <c r="D116" s="77" t="s">
        <v>62</v>
      </c>
      <c r="E116" s="60">
        <f>E119</f>
        <v>2155485</v>
      </c>
      <c r="F116" s="60">
        <f>F119</f>
        <v>2155485</v>
      </c>
      <c r="G116" s="60"/>
      <c r="H116" s="60"/>
      <c r="I116" s="60"/>
      <c r="J116" s="77"/>
    </row>
    <row r="117" spans="1:10">
      <c r="A117" s="79"/>
      <c r="B117" s="286"/>
      <c r="C117" s="80"/>
      <c r="D117" s="75" t="s">
        <v>240</v>
      </c>
      <c r="E117" s="60">
        <f>E120</f>
        <v>2155470</v>
      </c>
      <c r="F117" s="66">
        <f>F120</f>
        <v>2155470</v>
      </c>
      <c r="G117" s="60"/>
      <c r="H117" s="66"/>
      <c r="I117" s="66"/>
      <c r="J117" s="75"/>
    </row>
    <row r="118" spans="1:10">
      <c r="A118" s="76"/>
      <c r="B118" s="287"/>
      <c r="C118" s="80"/>
      <c r="D118" s="75" t="s">
        <v>241</v>
      </c>
      <c r="E118" s="66">
        <f>E116-E117</f>
        <v>15</v>
      </c>
      <c r="F118" s="66">
        <f>F116-F117</f>
        <v>15</v>
      </c>
      <c r="G118" s="60"/>
      <c r="H118" s="66"/>
      <c r="I118" s="66"/>
      <c r="J118" s="75"/>
    </row>
    <row r="119" spans="1:10">
      <c r="A119" s="17"/>
      <c r="B119" s="21" t="s">
        <v>202</v>
      </c>
      <c r="C119" s="34" t="s">
        <v>202</v>
      </c>
      <c r="D119" s="75" t="s">
        <v>62</v>
      </c>
      <c r="E119" s="66">
        <f>SUM( F119:G119)</f>
        <v>2155485</v>
      </c>
      <c r="F119" s="66">
        <v>2155485</v>
      </c>
      <c r="G119" s="60"/>
      <c r="H119" s="66"/>
      <c r="I119" s="66"/>
      <c r="J119" s="15"/>
    </row>
    <row r="120" spans="1:10">
      <c r="A120" s="17"/>
      <c r="B120" s="19"/>
      <c r="C120" s="31"/>
      <c r="D120" s="75" t="s">
        <v>240</v>
      </c>
      <c r="E120" s="66">
        <f>SUM( F120:G120)</f>
        <v>2155470</v>
      </c>
      <c r="F120" s="66">
        <v>2155470</v>
      </c>
      <c r="G120" s="60"/>
      <c r="H120" s="66"/>
      <c r="I120" s="66"/>
      <c r="J120" s="15"/>
    </row>
    <row r="121" spans="1:10">
      <c r="A121" s="18"/>
      <c r="B121" s="20"/>
      <c r="C121" s="35"/>
      <c r="D121" s="75" t="s">
        <v>241</v>
      </c>
      <c r="E121" s="66">
        <f>E119-E120</f>
        <v>15</v>
      </c>
      <c r="F121" s="66">
        <f>F119-F120</f>
        <v>15</v>
      </c>
      <c r="G121" s="60"/>
      <c r="H121" s="66"/>
      <c r="I121" s="66"/>
      <c r="J121" s="15"/>
    </row>
    <row r="122" spans="1:10">
      <c r="A122" s="17" t="s">
        <v>205</v>
      </c>
      <c r="B122" s="290" t="s">
        <v>14</v>
      </c>
      <c r="C122" s="34"/>
      <c r="D122" s="75" t="s">
        <v>62</v>
      </c>
      <c r="E122" s="66">
        <f>E125</f>
        <v>10000</v>
      </c>
      <c r="F122" s="66"/>
      <c r="G122" s="66">
        <f t="shared" ref="G122" si="20">G125</f>
        <v>10000</v>
      </c>
      <c r="H122" s="66">
        <f>H125</f>
        <v>10000</v>
      </c>
      <c r="I122" s="66"/>
      <c r="J122" s="15"/>
    </row>
    <row r="123" spans="1:10">
      <c r="A123" s="17"/>
      <c r="B123" s="286"/>
      <c r="C123" s="31"/>
      <c r="D123" s="75" t="s">
        <v>240</v>
      </c>
      <c r="E123" s="66">
        <f>E126</f>
        <v>4535</v>
      </c>
      <c r="F123" s="66">
        <f t="shared" ref="F123" si="21">F126</f>
        <v>4535</v>
      </c>
      <c r="G123" s="66"/>
      <c r="H123" s="66"/>
      <c r="I123" s="66"/>
      <c r="J123" s="15"/>
    </row>
    <row r="124" spans="1:10">
      <c r="A124" s="17"/>
      <c r="B124" s="287"/>
      <c r="C124" s="35"/>
      <c r="D124" s="75" t="s">
        <v>241</v>
      </c>
      <c r="E124" s="66">
        <f>E122-E123</f>
        <v>5465</v>
      </c>
      <c r="F124" s="66">
        <f>F122-F123</f>
        <v>-4535</v>
      </c>
      <c r="G124" s="66">
        <f>G122-G123</f>
        <v>10000</v>
      </c>
      <c r="H124" s="66"/>
      <c r="I124" s="66"/>
      <c r="J124" s="15"/>
    </row>
    <row r="125" spans="1:10">
      <c r="A125" s="17"/>
      <c r="B125" s="19" t="s">
        <v>205</v>
      </c>
      <c r="C125" s="16" t="s">
        <v>205</v>
      </c>
      <c r="D125" s="75" t="s">
        <v>62</v>
      </c>
      <c r="E125" s="66">
        <f>SUM( F125:G125)</f>
        <v>10000</v>
      </c>
      <c r="F125" s="66">
        <v>0</v>
      </c>
      <c r="G125" s="60">
        <f>SUM(H125:I125)</f>
        <v>10000</v>
      </c>
      <c r="H125" s="66">
        <v>10000</v>
      </c>
      <c r="I125" s="66"/>
      <c r="J125" s="15"/>
    </row>
    <row r="126" spans="1:10">
      <c r="A126" s="17"/>
      <c r="B126" s="19"/>
      <c r="C126" s="16"/>
      <c r="D126" s="75" t="s">
        <v>240</v>
      </c>
      <c r="E126" s="66">
        <f>SUM( F126:G126)</f>
        <v>4535</v>
      </c>
      <c r="F126" s="66">
        <v>4535</v>
      </c>
      <c r="G126" s="60">
        <f>SUM(H126:I126)</f>
        <v>0</v>
      </c>
      <c r="H126" s="66"/>
      <c r="I126" s="66"/>
      <c r="J126" s="15"/>
    </row>
    <row r="127" spans="1:10">
      <c r="A127" s="18"/>
      <c r="B127" s="20"/>
      <c r="C127" s="35"/>
      <c r="D127" s="75" t="s">
        <v>241</v>
      </c>
      <c r="E127" s="66">
        <f>E125-E126</f>
        <v>5465</v>
      </c>
      <c r="F127" s="66">
        <f>F125-F126</f>
        <v>-4535</v>
      </c>
      <c r="G127" s="66">
        <f>G125-G126</f>
        <v>10000</v>
      </c>
      <c r="H127" s="66">
        <f t="shared" ref="H127" si="22">H125-H126</f>
        <v>10000</v>
      </c>
      <c r="I127" s="66">
        <f>I126-I125</f>
        <v>0</v>
      </c>
      <c r="J127" s="15"/>
    </row>
    <row r="128" spans="1:10">
      <c r="A128" s="17" t="s">
        <v>97</v>
      </c>
      <c r="B128" s="290" t="s">
        <v>14</v>
      </c>
      <c r="C128" s="34"/>
      <c r="D128" s="75" t="s">
        <v>62</v>
      </c>
      <c r="E128" s="66">
        <f>SUM(F128:G128)</f>
        <v>32930644</v>
      </c>
      <c r="F128" s="66">
        <f>F131</f>
        <v>15265680</v>
      </c>
      <c r="G128" s="60">
        <f>SUM(H128:I128)</f>
        <v>17664964</v>
      </c>
      <c r="H128" s="66">
        <f>H131</f>
        <v>17664964</v>
      </c>
      <c r="I128" s="66"/>
      <c r="J128" s="15"/>
    </row>
    <row r="129" spans="1:10">
      <c r="A129" s="17"/>
      <c r="B129" s="286"/>
      <c r="C129" s="31"/>
      <c r="D129" s="75" t="s">
        <v>240</v>
      </c>
      <c r="E129" s="66">
        <f>SUM(F129:G129)</f>
        <v>34124821</v>
      </c>
      <c r="F129" s="66">
        <f>F132</f>
        <v>17218628</v>
      </c>
      <c r="G129" s="60">
        <f>SUM(H129:I129)</f>
        <v>16906193</v>
      </c>
      <c r="H129" s="66">
        <f>H132</f>
        <v>2738601</v>
      </c>
      <c r="I129" s="66">
        <f>I132</f>
        <v>14167592</v>
      </c>
      <c r="J129" s="15"/>
    </row>
    <row r="130" spans="1:10">
      <c r="A130" s="17"/>
      <c r="B130" s="287"/>
      <c r="C130" s="35"/>
      <c r="D130" s="75" t="s">
        <v>241</v>
      </c>
      <c r="E130" s="66">
        <f>E128-E129</f>
        <v>-1194177</v>
      </c>
      <c r="F130" s="66">
        <f>F128-F129</f>
        <v>-1952948</v>
      </c>
      <c r="G130" s="66">
        <f>G128-G129</f>
        <v>758771</v>
      </c>
      <c r="H130" s="66">
        <f t="shared" ref="H130:I130" si="23">H128-H129</f>
        <v>14926363</v>
      </c>
      <c r="I130" s="66">
        <f t="shared" si="23"/>
        <v>-14167592</v>
      </c>
      <c r="J130" s="15"/>
    </row>
    <row r="131" spans="1:10">
      <c r="A131" s="17"/>
      <c r="B131" s="19" t="s">
        <v>97</v>
      </c>
      <c r="C131" s="16" t="s">
        <v>207</v>
      </c>
      <c r="D131" s="75" t="s">
        <v>62</v>
      </c>
      <c r="E131" s="66">
        <f>SUM( F131:G131)</f>
        <v>32930644</v>
      </c>
      <c r="F131" s="66">
        <v>15265680</v>
      </c>
      <c r="G131" s="60">
        <f>SUM(H131:I131)</f>
        <v>17664964</v>
      </c>
      <c r="H131" s="66">
        <v>17664964</v>
      </c>
      <c r="I131" s="66"/>
      <c r="J131" s="15"/>
    </row>
    <row r="132" spans="1:10">
      <c r="A132" s="17"/>
      <c r="B132" s="19"/>
      <c r="C132" s="16"/>
      <c r="D132" s="75" t="s">
        <v>240</v>
      </c>
      <c r="E132" s="66">
        <f>SUM( F132:G132)</f>
        <v>34124821</v>
      </c>
      <c r="F132" s="66">
        <v>17218628</v>
      </c>
      <c r="G132" s="60">
        <f>SUM(H132:I132)</f>
        <v>16906193</v>
      </c>
      <c r="H132" s="66">
        <v>2738601</v>
      </c>
      <c r="I132" s="66">
        <v>14167592</v>
      </c>
      <c r="J132" s="15"/>
    </row>
    <row r="133" spans="1:10">
      <c r="A133" s="18"/>
      <c r="B133" s="20"/>
      <c r="C133" s="35"/>
      <c r="D133" s="75" t="s">
        <v>241</v>
      </c>
      <c r="E133" s="66">
        <f>E131-E132</f>
        <v>-1194177</v>
      </c>
      <c r="F133" s="66">
        <f>F131-F132</f>
        <v>-1952948</v>
      </c>
      <c r="G133" s="66">
        <f>G131-G132</f>
        <v>758771</v>
      </c>
      <c r="H133" s="66">
        <f>H132-H131</f>
        <v>-14926363</v>
      </c>
      <c r="I133" s="66">
        <f>I132-I131</f>
        <v>14167592</v>
      </c>
      <c r="J133" s="15"/>
    </row>
  </sheetData>
  <mergeCells count="19">
    <mergeCell ref="B116:B118"/>
    <mergeCell ref="B122:B124"/>
    <mergeCell ref="B128:B130"/>
    <mergeCell ref="I3:I4"/>
    <mergeCell ref="J3:J4"/>
    <mergeCell ref="H3:H4"/>
    <mergeCell ref="G3:G4"/>
    <mergeCell ref="C56:C58"/>
    <mergeCell ref="C62:C64"/>
    <mergeCell ref="B83:B85"/>
    <mergeCell ref="A5:C7"/>
    <mergeCell ref="B8:B10"/>
    <mergeCell ref="C11:C13"/>
    <mergeCell ref="B74:B76"/>
    <mergeCell ref="A1:F1"/>
    <mergeCell ref="A3:C3"/>
    <mergeCell ref="D3:D4"/>
    <mergeCell ref="E3:E4"/>
    <mergeCell ref="F3:F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M28" sqref="M28"/>
    </sheetView>
  </sheetViews>
  <sheetFormatPr defaultRowHeight="16.5"/>
  <cols>
    <col min="1" max="2" width="11.75" style="37" customWidth="1"/>
    <col min="3" max="3" width="19.25" style="37" bestFit="1" customWidth="1"/>
    <col min="4" max="4" width="11.75" style="37" customWidth="1"/>
    <col min="5" max="5" width="14.75" style="37" bestFit="1" customWidth="1"/>
    <col min="6" max="9" width="11.75" style="37" customWidth="1"/>
    <col min="10" max="10" width="21.375" style="37" bestFit="1" customWidth="1"/>
    <col min="11" max="16384" width="9" style="37"/>
  </cols>
  <sheetData>
    <row r="1" spans="1:10" ht="20.25">
      <c r="A1" s="276" t="s">
        <v>561</v>
      </c>
      <c r="B1" s="276"/>
      <c r="C1" s="276"/>
      <c r="D1" s="276"/>
      <c r="E1" s="276"/>
      <c r="F1" s="276"/>
    </row>
    <row r="3" spans="1:10">
      <c r="A3" s="37" t="s">
        <v>249</v>
      </c>
      <c r="J3" s="12" t="s">
        <v>248</v>
      </c>
    </row>
    <row r="4" spans="1:10">
      <c r="A4" s="283" t="s">
        <v>477</v>
      </c>
      <c r="B4" s="283"/>
      <c r="C4" s="283"/>
      <c r="D4" s="314" t="s">
        <v>478</v>
      </c>
      <c r="E4" s="308" t="s">
        <v>479</v>
      </c>
      <c r="F4" s="308" t="s">
        <v>480</v>
      </c>
      <c r="G4" s="308" t="s">
        <v>481</v>
      </c>
      <c r="H4" s="308" t="s">
        <v>482</v>
      </c>
      <c r="I4" s="310" t="s">
        <v>483</v>
      </c>
      <c r="J4" s="312" t="s">
        <v>484</v>
      </c>
    </row>
    <row r="5" spans="1:10" ht="21" customHeight="1" thickBot="1">
      <c r="A5" s="264" t="s">
        <v>247</v>
      </c>
      <c r="B5" s="264" t="s">
        <v>246</v>
      </c>
      <c r="C5" s="264" t="s">
        <v>245</v>
      </c>
      <c r="D5" s="315"/>
      <c r="E5" s="309"/>
      <c r="F5" s="309"/>
      <c r="G5" s="309"/>
      <c r="H5" s="309"/>
      <c r="I5" s="311"/>
      <c r="J5" s="313"/>
    </row>
    <row r="6" spans="1:10" ht="21" customHeight="1" thickTop="1">
      <c r="A6" s="186" t="s">
        <v>485</v>
      </c>
      <c r="B6" s="186" t="s">
        <v>486</v>
      </c>
      <c r="C6" s="186" t="s">
        <v>371</v>
      </c>
      <c r="D6" s="254" t="s">
        <v>569</v>
      </c>
      <c r="E6" s="255">
        <v>374183100</v>
      </c>
      <c r="F6" s="255">
        <v>11729990</v>
      </c>
      <c r="G6" s="255">
        <f>SUM(E6:F6)</f>
        <v>385913090</v>
      </c>
      <c r="H6" s="255">
        <f>G6</f>
        <v>385913090</v>
      </c>
      <c r="I6" s="256">
        <f>G6-H6</f>
        <v>0</v>
      </c>
      <c r="J6" s="254" t="s">
        <v>591</v>
      </c>
    </row>
    <row r="7" spans="1:10" ht="21" customHeight="1">
      <c r="A7" s="186"/>
      <c r="B7" s="187"/>
      <c r="C7" s="86" t="s">
        <v>568</v>
      </c>
      <c r="D7" s="184" t="s">
        <v>567</v>
      </c>
      <c r="E7" s="185">
        <v>39689360</v>
      </c>
      <c r="F7" s="185">
        <v>413130</v>
      </c>
      <c r="G7" s="185">
        <f>SUM(E7:F7)</f>
        <v>40102490</v>
      </c>
      <c r="H7" s="185">
        <f>G7</f>
        <v>40102490</v>
      </c>
      <c r="I7" s="252">
        <f t="shared" ref="I7:I16" si="0">G7-H7</f>
        <v>0</v>
      </c>
      <c r="J7" s="184" t="s">
        <v>591</v>
      </c>
    </row>
    <row r="8" spans="1:10" ht="21" customHeight="1">
      <c r="A8" s="186"/>
      <c r="B8" s="186" t="s">
        <v>570</v>
      </c>
      <c r="C8" s="187" t="s">
        <v>571</v>
      </c>
      <c r="D8" s="184" t="s">
        <v>567</v>
      </c>
      <c r="E8" s="185">
        <v>11234000</v>
      </c>
      <c r="F8" s="185">
        <v>18800</v>
      </c>
      <c r="G8" s="185">
        <f>SUM(E8:F8)</f>
        <v>11252800</v>
      </c>
      <c r="H8" s="185">
        <f>G8</f>
        <v>11252800</v>
      </c>
      <c r="I8" s="252">
        <f t="shared" si="0"/>
        <v>0</v>
      </c>
      <c r="J8" s="184" t="s">
        <v>472</v>
      </c>
    </row>
    <row r="9" spans="1:10" ht="21" customHeight="1">
      <c r="A9" s="186"/>
      <c r="C9" s="183" t="s">
        <v>572</v>
      </c>
      <c r="D9" s="184" t="s">
        <v>567</v>
      </c>
      <c r="E9" s="185">
        <v>22685000</v>
      </c>
      <c r="F9" s="185">
        <v>237000</v>
      </c>
      <c r="G9" s="185">
        <f t="shared" ref="G9:G16" si="1">SUM(E9:F9)</f>
        <v>22922000</v>
      </c>
      <c r="H9" s="185">
        <f t="shared" ref="H9:H16" si="2">G9</f>
        <v>22922000</v>
      </c>
      <c r="I9" s="252">
        <f t="shared" si="0"/>
        <v>0</v>
      </c>
      <c r="J9" s="184" t="s">
        <v>472</v>
      </c>
    </row>
    <row r="10" spans="1:10" ht="21" customHeight="1">
      <c r="A10" s="187"/>
      <c r="B10" s="187"/>
      <c r="C10" s="183" t="s">
        <v>573</v>
      </c>
      <c r="D10" s="184" t="s">
        <v>574</v>
      </c>
      <c r="E10" s="185">
        <v>4200000</v>
      </c>
      <c r="F10" s="185">
        <v>79500</v>
      </c>
      <c r="G10" s="185">
        <f t="shared" si="1"/>
        <v>4279500</v>
      </c>
      <c r="H10" s="185">
        <f t="shared" si="2"/>
        <v>4279500</v>
      </c>
      <c r="I10" s="252">
        <f t="shared" si="0"/>
        <v>0</v>
      </c>
      <c r="J10" s="184" t="s">
        <v>472</v>
      </c>
    </row>
    <row r="11" spans="1:10" ht="21" customHeight="1">
      <c r="A11" s="186" t="s">
        <v>575</v>
      </c>
      <c r="B11" s="186" t="s">
        <v>575</v>
      </c>
      <c r="C11" s="187" t="s">
        <v>576</v>
      </c>
      <c r="D11" s="184" t="s">
        <v>577</v>
      </c>
      <c r="E11" s="185">
        <v>17930960</v>
      </c>
      <c r="F11" s="185">
        <v>474880</v>
      </c>
      <c r="G11" s="185">
        <f t="shared" si="1"/>
        <v>18405840</v>
      </c>
      <c r="H11" s="185">
        <f t="shared" si="2"/>
        <v>18405840</v>
      </c>
      <c r="I11" s="252">
        <f t="shared" si="0"/>
        <v>0</v>
      </c>
      <c r="J11" s="184" t="s">
        <v>475</v>
      </c>
    </row>
    <row r="12" spans="1:10" ht="21" customHeight="1">
      <c r="A12" s="186"/>
      <c r="B12" s="186"/>
      <c r="C12" s="183" t="s">
        <v>578</v>
      </c>
      <c r="D12" s="184" t="s">
        <v>580</v>
      </c>
      <c r="E12" s="185">
        <v>1425000</v>
      </c>
      <c r="F12" s="185">
        <v>27500</v>
      </c>
      <c r="G12" s="185">
        <f t="shared" si="1"/>
        <v>1452500</v>
      </c>
      <c r="H12" s="185">
        <f t="shared" si="2"/>
        <v>1452500</v>
      </c>
      <c r="I12" s="252">
        <f t="shared" si="0"/>
        <v>0</v>
      </c>
      <c r="J12" s="184" t="s">
        <v>475</v>
      </c>
    </row>
    <row r="13" spans="1:10" ht="21" customHeight="1">
      <c r="A13" s="177"/>
      <c r="B13" s="177"/>
      <c r="C13" s="83" t="s">
        <v>579</v>
      </c>
      <c r="D13" s="84" t="s">
        <v>581</v>
      </c>
      <c r="E13" s="253">
        <v>156656000</v>
      </c>
      <c r="F13" s="253">
        <v>53102060</v>
      </c>
      <c r="G13" s="185">
        <f t="shared" si="1"/>
        <v>209758060</v>
      </c>
      <c r="H13" s="185">
        <f t="shared" si="2"/>
        <v>209758060</v>
      </c>
      <c r="I13" s="252">
        <f t="shared" si="0"/>
        <v>0</v>
      </c>
      <c r="J13" s="184" t="s">
        <v>475</v>
      </c>
    </row>
    <row r="14" spans="1:10" ht="21" customHeight="1">
      <c r="A14" s="83" t="s">
        <v>583</v>
      </c>
      <c r="B14" s="83" t="s">
        <v>583</v>
      </c>
      <c r="C14" s="83" t="s">
        <v>584</v>
      </c>
      <c r="D14" s="84" t="s">
        <v>585</v>
      </c>
      <c r="E14" s="253">
        <v>7129735</v>
      </c>
      <c r="F14" s="253">
        <v>90000</v>
      </c>
      <c r="G14" s="185">
        <f t="shared" si="1"/>
        <v>7219735</v>
      </c>
      <c r="H14" s="185">
        <f t="shared" si="2"/>
        <v>7219735</v>
      </c>
      <c r="I14" s="252">
        <f>G14-H14</f>
        <v>0</v>
      </c>
      <c r="J14" s="184"/>
    </row>
    <row r="15" spans="1:10" ht="21" customHeight="1">
      <c r="A15" s="83" t="s">
        <v>586</v>
      </c>
      <c r="B15" s="83" t="s">
        <v>586</v>
      </c>
      <c r="C15" s="83" t="s">
        <v>586</v>
      </c>
      <c r="D15" s="84" t="s">
        <v>587</v>
      </c>
      <c r="E15" s="253">
        <v>100000</v>
      </c>
      <c r="F15" s="253">
        <v>903832</v>
      </c>
      <c r="G15" s="185">
        <f t="shared" si="1"/>
        <v>1003832</v>
      </c>
      <c r="H15" s="185">
        <f t="shared" si="2"/>
        <v>1003832</v>
      </c>
      <c r="I15" s="252">
        <f t="shared" si="0"/>
        <v>0</v>
      </c>
      <c r="J15" s="184"/>
    </row>
    <row r="16" spans="1:10" ht="21" customHeight="1">
      <c r="A16" s="83" t="s">
        <v>588</v>
      </c>
      <c r="B16" s="83" t="s">
        <v>588</v>
      </c>
      <c r="C16" s="83" t="s">
        <v>589</v>
      </c>
      <c r="D16" s="84" t="s">
        <v>590</v>
      </c>
      <c r="E16" s="253">
        <v>239263169</v>
      </c>
      <c r="F16" s="253">
        <v>32590077</v>
      </c>
      <c r="G16" s="185">
        <f t="shared" si="1"/>
        <v>271853246</v>
      </c>
      <c r="H16" s="185">
        <f t="shared" si="2"/>
        <v>271853246</v>
      </c>
      <c r="I16" s="252">
        <f t="shared" si="0"/>
        <v>0</v>
      </c>
      <c r="J16" s="184"/>
    </row>
    <row r="19" spans="1:10" ht="20.25">
      <c r="A19" s="276" t="s">
        <v>562</v>
      </c>
      <c r="B19" s="276"/>
      <c r="C19" s="276"/>
      <c r="D19" s="276"/>
      <c r="E19" s="276"/>
      <c r="F19" s="276"/>
    </row>
    <row r="20" spans="1:10" ht="20.25">
      <c r="C20" s="231"/>
      <c r="D20" s="231"/>
      <c r="E20" s="231"/>
      <c r="F20" s="231"/>
      <c r="G20" s="231"/>
      <c r="H20" s="231"/>
    </row>
    <row r="21" spans="1:10">
      <c r="A21" s="37" t="s">
        <v>249</v>
      </c>
      <c r="J21" s="12" t="s">
        <v>43</v>
      </c>
    </row>
    <row r="22" spans="1:10">
      <c r="A22" s="283" t="s">
        <v>7</v>
      </c>
      <c r="B22" s="283"/>
      <c r="C22" s="283"/>
      <c r="D22" s="314" t="s">
        <v>478</v>
      </c>
      <c r="E22" s="308" t="s">
        <v>479</v>
      </c>
      <c r="F22" s="308" t="s">
        <v>480</v>
      </c>
      <c r="G22" s="308" t="s">
        <v>481</v>
      </c>
      <c r="H22" s="308" t="s">
        <v>482</v>
      </c>
      <c r="I22" s="310" t="s">
        <v>483</v>
      </c>
      <c r="J22" s="312" t="s">
        <v>484</v>
      </c>
    </row>
    <row r="23" spans="1:10" ht="17.25" thickBot="1">
      <c r="A23" s="264" t="s">
        <v>247</v>
      </c>
      <c r="B23" s="264" t="s">
        <v>246</v>
      </c>
      <c r="C23" s="264" t="s">
        <v>245</v>
      </c>
      <c r="D23" s="315"/>
      <c r="E23" s="309"/>
      <c r="F23" s="309"/>
      <c r="G23" s="309"/>
      <c r="H23" s="309"/>
      <c r="I23" s="311"/>
      <c r="J23" s="313"/>
    </row>
    <row r="24" spans="1:10" ht="17.25" thickTop="1">
      <c r="A24" s="186" t="s">
        <v>485</v>
      </c>
      <c r="B24" s="186" t="s">
        <v>486</v>
      </c>
      <c r="C24" s="260" t="s">
        <v>371</v>
      </c>
      <c r="D24" s="254" t="s">
        <v>592</v>
      </c>
      <c r="E24" s="255">
        <v>70435540</v>
      </c>
      <c r="F24" s="255">
        <v>978630</v>
      </c>
      <c r="G24" s="255">
        <f>SUM(E24:F24)</f>
        <v>71414170</v>
      </c>
      <c r="H24" s="255">
        <f>G24</f>
        <v>71414170</v>
      </c>
      <c r="I24" s="256">
        <f>G24-H24</f>
        <v>0</v>
      </c>
      <c r="J24" s="254" t="s">
        <v>591</v>
      </c>
    </row>
    <row r="25" spans="1:10">
      <c r="A25" s="186"/>
      <c r="B25" s="186"/>
      <c r="C25" s="257" t="s">
        <v>593</v>
      </c>
      <c r="D25" s="254" t="s">
        <v>567</v>
      </c>
      <c r="E25" s="255">
        <v>4907090</v>
      </c>
      <c r="F25" s="255">
        <v>69330</v>
      </c>
      <c r="G25" s="255">
        <f>SUM(E25:F25)</f>
        <v>4976420</v>
      </c>
      <c r="H25" s="255">
        <f>G25</f>
        <v>4976420</v>
      </c>
      <c r="I25" s="256">
        <f>G25-H25</f>
        <v>0</v>
      </c>
      <c r="J25" s="184" t="s">
        <v>591</v>
      </c>
    </row>
    <row r="26" spans="1:10">
      <c r="A26" s="186"/>
      <c r="B26" s="186"/>
      <c r="C26" s="86" t="s">
        <v>568</v>
      </c>
      <c r="D26" s="184" t="s">
        <v>567</v>
      </c>
      <c r="E26" s="185">
        <v>6374800</v>
      </c>
      <c r="F26" s="185">
        <v>544870</v>
      </c>
      <c r="G26" s="255">
        <f t="shared" ref="G26:G28" si="3">SUM(E26:F26)</f>
        <v>6919670</v>
      </c>
      <c r="H26" s="255">
        <f t="shared" ref="H26:H28" si="4">G26</f>
        <v>6919670</v>
      </c>
      <c r="I26" s="256">
        <f t="shared" ref="I26:I28" si="5">G26-H26</f>
        <v>0</v>
      </c>
      <c r="J26" s="184" t="s">
        <v>591</v>
      </c>
    </row>
    <row r="27" spans="1:10">
      <c r="A27" s="186"/>
      <c r="B27" s="187"/>
      <c r="C27" s="86" t="s">
        <v>594</v>
      </c>
      <c r="D27" s="184" t="s">
        <v>567</v>
      </c>
      <c r="E27" s="185">
        <v>1258900</v>
      </c>
      <c r="F27" s="185">
        <v>295090</v>
      </c>
      <c r="G27" s="255">
        <f t="shared" ref="G27" si="6">SUM(E27:F27)</f>
        <v>1553990</v>
      </c>
      <c r="H27" s="255">
        <f t="shared" si="4"/>
        <v>1553990</v>
      </c>
      <c r="I27" s="256">
        <f t="shared" ref="I27" si="7">G27-H27</f>
        <v>0</v>
      </c>
      <c r="J27" s="184" t="s">
        <v>591</v>
      </c>
    </row>
    <row r="28" spans="1:10">
      <c r="A28" s="83" t="s">
        <v>588</v>
      </c>
      <c r="B28" s="83" t="s">
        <v>588</v>
      </c>
      <c r="C28" s="83" t="s">
        <v>589</v>
      </c>
      <c r="D28" s="84" t="s">
        <v>590</v>
      </c>
      <c r="E28" s="253">
        <v>32930644</v>
      </c>
      <c r="F28" s="253">
        <v>1194177</v>
      </c>
      <c r="G28" s="255">
        <f t="shared" si="3"/>
        <v>34124821</v>
      </c>
      <c r="H28" s="255">
        <f t="shared" si="4"/>
        <v>34124821</v>
      </c>
      <c r="I28" s="256">
        <f t="shared" si="5"/>
        <v>0</v>
      </c>
      <c r="J28" s="184"/>
    </row>
  </sheetData>
  <mergeCells count="18">
    <mergeCell ref="I22:I23"/>
    <mergeCell ref="J22:J23"/>
    <mergeCell ref="A19:F19"/>
    <mergeCell ref="A22:C22"/>
    <mergeCell ref="D22:D23"/>
    <mergeCell ref="E22:E23"/>
    <mergeCell ref="F22:F23"/>
    <mergeCell ref="G22:G23"/>
    <mergeCell ref="H22:H23"/>
    <mergeCell ref="G4:G5"/>
    <mergeCell ref="H4:H5"/>
    <mergeCell ref="I4:I5"/>
    <mergeCell ref="J4:J5"/>
    <mergeCell ref="A1:F1"/>
    <mergeCell ref="F4:F5"/>
    <mergeCell ref="A4:C4"/>
    <mergeCell ref="D4:D5"/>
    <mergeCell ref="E4:E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F3" sqref="A3:F3"/>
    </sheetView>
  </sheetViews>
  <sheetFormatPr defaultRowHeight="16.5"/>
  <cols>
    <col min="1" max="1" width="9" style="13"/>
    <col min="2" max="2" width="30.5" style="13" bestFit="1" customWidth="1"/>
    <col min="3" max="3" width="25.125" style="13" bestFit="1" customWidth="1"/>
    <col min="4" max="4" width="16.5" style="13" bestFit="1" customWidth="1"/>
    <col min="5" max="5" width="22" style="13" bestFit="1" customWidth="1"/>
    <col min="6" max="6" width="9" style="13"/>
    <col min="7" max="16384" width="9" style="37"/>
  </cols>
  <sheetData>
    <row r="1" spans="1:6" ht="26.25" customHeight="1">
      <c r="A1" s="276" t="s">
        <v>564</v>
      </c>
      <c r="B1" s="276"/>
      <c r="C1" s="276"/>
      <c r="D1" s="276"/>
      <c r="E1" s="276"/>
      <c r="F1" s="276"/>
    </row>
    <row r="2" spans="1:6">
      <c r="F2" s="13" t="s">
        <v>470</v>
      </c>
    </row>
    <row r="3" spans="1:6" ht="27.75" customHeight="1" thickBot="1">
      <c r="A3" s="264" t="s">
        <v>469</v>
      </c>
      <c r="B3" s="264" t="s">
        <v>254</v>
      </c>
      <c r="C3" s="264" t="s">
        <v>468</v>
      </c>
      <c r="D3" s="264" t="s">
        <v>467</v>
      </c>
      <c r="E3" s="264" t="s">
        <v>466</v>
      </c>
      <c r="F3" s="264" t="s">
        <v>103</v>
      </c>
    </row>
    <row r="4" spans="1:6" ht="45.75" customHeight="1" thickTop="1">
      <c r="A4" s="73" t="s">
        <v>465</v>
      </c>
      <c r="B4" s="73" t="s">
        <v>464</v>
      </c>
      <c r="C4" s="182" t="s">
        <v>463</v>
      </c>
      <c r="D4" s="73"/>
      <c r="E4" s="73" t="s">
        <v>462</v>
      </c>
      <c r="F4" s="73" t="s">
        <v>461</v>
      </c>
    </row>
    <row r="5" spans="1:6" ht="39" customHeight="1">
      <c r="A5" s="71" t="s">
        <v>460</v>
      </c>
      <c r="B5" s="71"/>
      <c r="C5" s="71" t="s">
        <v>459</v>
      </c>
      <c r="D5" s="71"/>
      <c r="E5" s="71"/>
      <c r="F5" s="71"/>
    </row>
    <row r="6" spans="1:6">
      <c r="A6" s="316" t="s">
        <v>14</v>
      </c>
      <c r="B6" s="317"/>
      <c r="C6" s="318"/>
      <c r="D6" s="71"/>
      <c r="E6" s="71"/>
      <c r="F6" s="71"/>
    </row>
  </sheetData>
  <mergeCells count="2">
    <mergeCell ref="A1:F1"/>
    <mergeCell ref="A6:C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65"/>
  <sheetViews>
    <sheetView topLeftCell="A16" workbookViewId="0">
      <selection activeCell="J38" sqref="J38"/>
    </sheetView>
  </sheetViews>
  <sheetFormatPr defaultRowHeight="16.5"/>
  <cols>
    <col min="1" max="1" width="12.75" style="37" customWidth="1"/>
    <col min="2" max="2" width="20" style="37" bestFit="1" customWidth="1"/>
    <col min="3" max="3" width="14.75" style="37" bestFit="1" customWidth="1"/>
    <col min="4" max="4" width="33" style="13" customWidth="1"/>
    <col min="5" max="5" width="14.75" style="23" bestFit="1" customWidth="1"/>
    <col min="6" max="6" width="37.625" style="37" bestFit="1" customWidth="1"/>
    <col min="7" max="16384" width="9" style="37"/>
  </cols>
  <sheetData>
    <row r="1" spans="1:6" ht="20.25">
      <c r="A1" s="276" t="s">
        <v>279</v>
      </c>
      <c r="B1" s="276"/>
      <c r="C1" s="276"/>
      <c r="D1" s="276"/>
      <c r="E1" s="276"/>
      <c r="F1" s="276"/>
    </row>
    <row r="2" spans="1:6" ht="20.25">
      <c r="A2" s="197"/>
      <c r="B2" s="197"/>
      <c r="C2" s="197"/>
      <c r="D2" s="197"/>
      <c r="E2" s="197"/>
      <c r="F2" s="197"/>
    </row>
    <row r="3" spans="1:6" ht="20.25">
      <c r="A3" s="213" t="s">
        <v>595</v>
      </c>
      <c r="B3" s="197"/>
      <c r="C3" s="197"/>
      <c r="D3" s="197"/>
      <c r="E3" s="197"/>
      <c r="F3" s="197"/>
    </row>
    <row r="4" spans="1:6">
      <c r="A4" s="13"/>
      <c r="B4" s="13"/>
      <c r="C4" s="13"/>
      <c r="E4" s="14"/>
      <c r="F4" s="12" t="s">
        <v>278</v>
      </c>
    </row>
    <row r="5" spans="1:6" ht="18" customHeight="1" thickBot="1">
      <c r="A5" s="264" t="s">
        <v>560</v>
      </c>
      <c r="B5" s="264" t="s">
        <v>277</v>
      </c>
      <c r="C5" s="264" t="s">
        <v>276</v>
      </c>
      <c r="D5" s="284" t="s">
        <v>275</v>
      </c>
      <c r="E5" s="284"/>
      <c r="F5" s="264" t="s">
        <v>274</v>
      </c>
    </row>
    <row r="6" spans="1:6" ht="22.5" customHeight="1" thickTop="1" thickBot="1">
      <c r="A6" s="208" t="s">
        <v>273</v>
      </c>
      <c r="B6" s="217"/>
      <c r="C6" s="118">
        <f>SUM(C7:C25)</f>
        <v>290833300</v>
      </c>
      <c r="D6" s="117"/>
      <c r="E6" s="116"/>
      <c r="F6" s="218"/>
    </row>
    <row r="7" spans="1:6" ht="17.25" customHeight="1">
      <c r="A7" s="200" t="s">
        <v>272</v>
      </c>
      <c r="B7" s="94" t="s">
        <v>271</v>
      </c>
      <c r="C7" s="115">
        <v>6527500</v>
      </c>
      <c r="D7" s="212"/>
      <c r="E7" s="178"/>
      <c r="F7" s="214"/>
    </row>
    <row r="8" spans="1:6" ht="17.25" customHeight="1">
      <c r="A8" s="198"/>
      <c r="B8" s="94"/>
      <c r="C8" s="115"/>
      <c r="D8" s="114" t="s">
        <v>269</v>
      </c>
      <c r="E8" s="113">
        <v>6412500</v>
      </c>
      <c r="F8" s="214" t="s">
        <v>550</v>
      </c>
    </row>
    <row r="9" spans="1:6" ht="17.25" customHeight="1">
      <c r="A9" s="198"/>
      <c r="B9" s="111" t="s">
        <v>270</v>
      </c>
      <c r="C9" s="112">
        <v>6766500</v>
      </c>
      <c r="D9" s="199"/>
      <c r="E9" s="85"/>
      <c r="F9" s="215"/>
    </row>
    <row r="10" spans="1:6" ht="17.25" customHeight="1">
      <c r="A10" s="198"/>
      <c r="B10" s="111"/>
      <c r="C10" s="112"/>
      <c r="D10" s="111" t="s">
        <v>269</v>
      </c>
      <c r="E10" s="104">
        <v>6756500</v>
      </c>
      <c r="F10" s="214" t="s">
        <v>550</v>
      </c>
    </row>
    <row r="11" spans="1:6" ht="17.25" customHeight="1">
      <c r="A11" s="198"/>
      <c r="B11" s="111" t="s">
        <v>268</v>
      </c>
      <c r="C11" s="100">
        <v>60000</v>
      </c>
      <c r="D11" s="199"/>
      <c r="E11" s="85"/>
      <c r="F11" s="215"/>
    </row>
    <row r="12" spans="1:6" ht="17.25" customHeight="1">
      <c r="A12" s="198"/>
      <c r="B12" s="96"/>
      <c r="C12" s="97"/>
      <c r="D12" s="110" t="s">
        <v>268</v>
      </c>
      <c r="E12" s="109">
        <v>60000</v>
      </c>
      <c r="F12" s="24"/>
    </row>
    <row r="13" spans="1:6" ht="17.25" customHeight="1">
      <c r="A13" s="198"/>
      <c r="B13" s="101" t="s">
        <v>267</v>
      </c>
      <c r="C13" s="100">
        <v>8841000</v>
      </c>
      <c r="D13" s="105"/>
      <c r="E13" s="108"/>
      <c r="F13" s="215"/>
    </row>
    <row r="14" spans="1:6" ht="17.25" customHeight="1">
      <c r="A14" s="198"/>
      <c r="B14" s="17"/>
      <c r="C14" s="21"/>
      <c r="D14" s="96" t="s">
        <v>267</v>
      </c>
      <c r="E14" s="85">
        <v>7083500</v>
      </c>
      <c r="F14" s="24" t="s">
        <v>552</v>
      </c>
    </row>
    <row r="15" spans="1:6" ht="17.25" customHeight="1">
      <c r="A15" s="198"/>
      <c r="B15" s="98"/>
      <c r="C15" s="97"/>
      <c r="D15" s="107" t="s">
        <v>266</v>
      </c>
      <c r="E15" s="85">
        <v>1517500</v>
      </c>
      <c r="F15" s="24" t="s">
        <v>551</v>
      </c>
    </row>
    <row r="16" spans="1:6" ht="17.25" customHeight="1">
      <c r="A16" s="198"/>
      <c r="B16" s="98"/>
      <c r="C16" s="97"/>
      <c r="D16" s="107" t="s">
        <v>265</v>
      </c>
      <c r="E16" s="85">
        <v>220000</v>
      </c>
      <c r="F16" s="24" t="s">
        <v>553</v>
      </c>
    </row>
    <row r="17" spans="1:6" ht="17.25" customHeight="1">
      <c r="A17" s="198"/>
      <c r="B17" s="101" t="s">
        <v>182</v>
      </c>
      <c r="C17" s="100">
        <v>4300000</v>
      </c>
      <c r="D17" s="207"/>
      <c r="E17" s="104"/>
      <c r="F17" s="215"/>
    </row>
    <row r="18" spans="1:6" ht="33">
      <c r="A18" s="198"/>
      <c r="B18" s="101"/>
      <c r="C18" s="100"/>
      <c r="D18" s="105" t="s">
        <v>548</v>
      </c>
      <c r="E18" s="104">
        <v>4220000</v>
      </c>
      <c r="F18" s="216" t="s">
        <v>554</v>
      </c>
    </row>
    <row r="19" spans="1:6" ht="17.25" customHeight="1">
      <c r="A19" s="17"/>
      <c r="B19" s="101" t="s">
        <v>264</v>
      </c>
      <c r="C19" s="100">
        <v>1347000</v>
      </c>
      <c r="D19" s="101"/>
      <c r="E19" s="104"/>
      <c r="F19" s="215"/>
    </row>
    <row r="20" spans="1:6" ht="17.25" customHeight="1">
      <c r="A20" s="17"/>
      <c r="B20" s="101"/>
      <c r="C20" s="100"/>
      <c r="D20" s="106" t="s">
        <v>549</v>
      </c>
      <c r="E20" s="104">
        <v>1347000</v>
      </c>
      <c r="F20" s="215" t="s">
        <v>555</v>
      </c>
    </row>
    <row r="21" spans="1:6" ht="17.25" customHeight="1">
      <c r="A21" s="17"/>
      <c r="B21" s="101" t="s">
        <v>263</v>
      </c>
      <c r="C21" s="100">
        <v>30313000</v>
      </c>
      <c r="D21" s="105"/>
      <c r="E21" s="104"/>
      <c r="F21" s="215"/>
    </row>
    <row r="22" spans="1:6" ht="17.25" customHeight="1">
      <c r="A22" s="17"/>
      <c r="B22" s="101"/>
      <c r="C22" s="100"/>
      <c r="D22" s="105" t="s">
        <v>262</v>
      </c>
      <c r="E22" s="104">
        <v>30313000</v>
      </c>
      <c r="F22" s="215" t="s">
        <v>557</v>
      </c>
    </row>
    <row r="23" spans="1:6" ht="17.25" customHeight="1">
      <c r="A23" s="17"/>
      <c r="B23" s="101" t="s">
        <v>261</v>
      </c>
      <c r="C23" s="100">
        <v>1400000</v>
      </c>
      <c r="D23" s="101"/>
      <c r="E23" s="85"/>
      <c r="F23" s="215"/>
    </row>
    <row r="24" spans="1:6" ht="17.25" customHeight="1">
      <c r="A24" s="17"/>
      <c r="B24" s="101"/>
      <c r="C24" s="100"/>
      <c r="D24" s="103" t="s">
        <v>261</v>
      </c>
      <c r="E24" s="102">
        <v>1400000</v>
      </c>
      <c r="F24" s="191" t="s">
        <v>556</v>
      </c>
    </row>
    <row r="25" spans="1:6" ht="17.25" customHeight="1">
      <c r="A25" s="17"/>
      <c r="B25" s="101" t="s">
        <v>260</v>
      </c>
      <c r="C25" s="100">
        <f>SUM(E26:E29)</f>
        <v>231278300</v>
      </c>
      <c r="D25" s="206"/>
      <c r="E25" s="87"/>
      <c r="F25" s="215"/>
    </row>
    <row r="26" spans="1:6" ht="17.25" customHeight="1">
      <c r="A26" s="17"/>
      <c r="B26" s="98"/>
      <c r="C26" s="97"/>
      <c r="D26" s="96" t="s">
        <v>259</v>
      </c>
      <c r="E26" s="95">
        <v>18733</v>
      </c>
      <c r="F26" s="24"/>
    </row>
    <row r="27" spans="1:6" ht="17.25" customHeight="1">
      <c r="A27" s="17"/>
      <c r="B27" s="204"/>
      <c r="C27" s="204"/>
      <c r="D27" s="96" t="s">
        <v>258</v>
      </c>
      <c r="E27" s="95">
        <v>1248140</v>
      </c>
      <c r="F27" s="24"/>
    </row>
    <row r="28" spans="1:6" ht="17.25" customHeight="1">
      <c r="A28" s="17"/>
      <c r="B28" s="204"/>
      <c r="C28" s="204"/>
      <c r="D28" s="96" t="s">
        <v>257</v>
      </c>
      <c r="E28" s="95">
        <v>15474000</v>
      </c>
      <c r="F28" s="24"/>
    </row>
    <row r="29" spans="1:6" ht="17.25" customHeight="1">
      <c r="A29" s="18"/>
      <c r="B29" s="205"/>
      <c r="C29" s="205"/>
      <c r="D29" s="94" t="s">
        <v>256</v>
      </c>
      <c r="E29" s="93">
        <v>214537427</v>
      </c>
      <c r="F29" s="214"/>
    </row>
    <row r="30" spans="1:6" ht="17.25" customHeight="1">
      <c r="A30" s="16"/>
      <c r="B30" s="16"/>
      <c r="C30" s="16"/>
      <c r="D30" s="107"/>
      <c r="E30" s="85"/>
      <c r="F30" s="16"/>
    </row>
    <row r="31" spans="1:6" ht="17.25" customHeight="1">
      <c r="A31" s="258" t="s">
        <v>596</v>
      </c>
      <c r="B31" s="16"/>
      <c r="C31" s="16"/>
      <c r="D31" s="107"/>
      <c r="E31" s="85"/>
      <c r="F31" s="16"/>
    </row>
    <row r="32" spans="1:6" ht="17.25" customHeight="1">
      <c r="A32" s="16"/>
      <c r="B32" s="16"/>
      <c r="C32" s="16"/>
      <c r="D32" s="107"/>
      <c r="E32" s="85"/>
      <c r="F32" s="12" t="s">
        <v>44</v>
      </c>
    </row>
    <row r="33" spans="1:6" ht="17.25" customHeight="1" thickBot="1">
      <c r="A33" s="264" t="s">
        <v>6</v>
      </c>
      <c r="B33" s="264" t="s">
        <v>254</v>
      </c>
      <c r="C33" s="264" t="s">
        <v>253</v>
      </c>
      <c r="D33" s="284" t="s">
        <v>252</v>
      </c>
      <c r="E33" s="284"/>
      <c r="F33" s="264" t="s">
        <v>15</v>
      </c>
    </row>
    <row r="34" spans="1:6" ht="17.25" customHeight="1" thickTop="1" thickBot="1">
      <c r="A34" s="208" t="s">
        <v>14</v>
      </c>
      <c r="B34" s="219"/>
      <c r="C34" s="173">
        <f>SUM(C35,C37)</f>
        <v>250000</v>
      </c>
      <c r="D34" s="221"/>
      <c r="E34" s="222"/>
      <c r="F34" s="208"/>
    </row>
    <row r="35" spans="1:6" ht="17.25" customHeight="1">
      <c r="A35" s="200" t="s">
        <v>541</v>
      </c>
      <c r="B35" s="167" t="s">
        <v>542</v>
      </c>
      <c r="C35" s="169">
        <v>50000</v>
      </c>
      <c r="D35" s="223"/>
      <c r="E35" s="224"/>
      <c r="F35" s="167"/>
    </row>
    <row r="36" spans="1:6" ht="17.25" customHeight="1">
      <c r="A36" s="195"/>
      <c r="B36" s="15"/>
      <c r="C36" s="100"/>
      <c r="D36" s="111" t="s">
        <v>542</v>
      </c>
      <c r="E36" s="87">
        <v>50000</v>
      </c>
      <c r="F36" s="15" t="s">
        <v>558</v>
      </c>
    </row>
    <row r="37" spans="1:6" ht="17.25" customHeight="1">
      <c r="A37" s="195"/>
      <c r="B37" s="204" t="s">
        <v>543</v>
      </c>
      <c r="C37" s="97">
        <v>200000</v>
      </c>
      <c r="D37" s="96"/>
      <c r="E37" s="95"/>
      <c r="F37" s="204"/>
    </row>
    <row r="38" spans="1:6" ht="17.25" customHeight="1">
      <c r="A38" s="196"/>
      <c r="B38" s="15"/>
      <c r="C38" s="100"/>
      <c r="D38" s="111" t="s">
        <v>544</v>
      </c>
      <c r="E38" s="87">
        <v>200000</v>
      </c>
      <c r="F38" s="15" t="s">
        <v>559</v>
      </c>
    </row>
    <row r="39" spans="1:6" ht="17.25" customHeight="1">
      <c r="A39" s="199"/>
      <c r="B39" s="16"/>
      <c r="C39" s="85"/>
      <c r="D39" s="107"/>
      <c r="E39" s="85"/>
      <c r="F39" s="16"/>
    </row>
    <row r="40" spans="1:6" ht="17.25" customHeight="1">
      <c r="A40" s="259" t="s">
        <v>597</v>
      </c>
      <c r="B40" s="16"/>
      <c r="C40" s="85"/>
      <c r="D40" s="107"/>
      <c r="E40" s="85"/>
      <c r="F40" s="16"/>
    </row>
    <row r="41" spans="1:6" ht="17.25" customHeight="1">
      <c r="A41" s="16"/>
      <c r="B41" s="16"/>
      <c r="C41" s="85"/>
      <c r="D41" s="107"/>
      <c r="E41" s="85"/>
      <c r="F41" s="12" t="s">
        <v>44</v>
      </c>
    </row>
    <row r="42" spans="1:6" ht="17.25" customHeight="1" thickBot="1">
      <c r="A42" s="264" t="s">
        <v>6</v>
      </c>
      <c r="B42" s="264" t="s">
        <v>254</v>
      </c>
      <c r="C42" s="265" t="s">
        <v>253</v>
      </c>
      <c r="D42" s="284" t="s">
        <v>252</v>
      </c>
      <c r="E42" s="284"/>
      <c r="F42" s="264" t="s">
        <v>15</v>
      </c>
    </row>
    <row r="43" spans="1:6" ht="17.25" customHeight="1" thickTop="1" thickBot="1">
      <c r="A43" s="208" t="s">
        <v>14</v>
      </c>
      <c r="B43" s="219"/>
      <c r="C43" s="173">
        <f>SUM(C44:C45)</f>
        <v>16027000</v>
      </c>
      <c r="D43" s="221"/>
      <c r="E43" s="222"/>
      <c r="F43" s="208"/>
    </row>
    <row r="44" spans="1:6" ht="17.25" customHeight="1">
      <c r="A44" s="227" t="s">
        <v>545</v>
      </c>
      <c r="B44" s="167" t="s">
        <v>545</v>
      </c>
      <c r="C44" s="226">
        <v>12027000</v>
      </c>
      <c r="D44" s="229" t="s">
        <v>547</v>
      </c>
      <c r="E44" s="228">
        <v>12027000</v>
      </c>
      <c r="F44" s="225"/>
    </row>
    <row r="45" spans="1:6" ht="17.25" customHeight="1">
      <c r="A45" s="205"/>
      <c r="B45" s="205"/>
      <c r="C45" s="100">
        <v>4000000</v>
      </c>
      <c r="D45" s="230" t="s">
        <v>546</v>
      </c>
      <c r="E45" s="87">
        <v>4000000</v>
      </c>
      <c r="F45" s="15"/>
    </row>
    <row r="46" spans="1:6" ht="17.25" customHeight="1">
      <c r="A46" s="16"/>
      <c r="C46" s="23"/>
      <c r="D46" s="37"/>
      <c r="E46" s="37"/>
      <c r="F46" s="16"/>
    </row>
    <row r="47" spans="1:6" ht="17.25" customHeight="1">
      <c r="A47" s="16"/>
      <c r="C47" s="23"/>
      <c r="D47" s="37"/>
      <c r="E47" s="37"/>
      <c r="F47" s="16"/>
    </row>
    <row r="48" spans="1:6" ht="17.25" customHeight="1">
      <c r="A48" s="16"/>
      <c r="C48" s="23"/>
      <c r="D48" s="37"/>
      <c r="E48" s="37"/>
      <c r="F48" s="16"/>
    </row>
    <row r="49" spans="1:6" ht="20.25">
      <c r="A49" s="276" t="s">
        <v>255</v>
      </c>
      <c r="B49" s="276"/>
      <c r="C49" s="276"/>
      <c r="D49" s="276"/>
      <c r="E49" s="276"/>
      <c r="F49" s="276"/>
    </row>
    <row r="50" spans="1:6">
      <c r="A50" s="13"/>
      <c r="B50" s="13"/>
      <c r="C50" s="13"/>
      <c r="E50" s="14"/>
      <c r="F50" s="12" t="s">
        <v>44</v>
      </c>
    </row>
    <row r="51" spans="1:6" ht="17.25" thickBot="1">
      <c r="A51" s="264" t="s">
        <v>6</v>
      </c>
      <c r="B51" s="264" t="s">
        <v>254</v>
      </c>
      <c r="C51" s="264" t="s">
        <v>253</v>
      </c>
      <c r="D51" s="284" t="s">
        <v>252</v>
      </c>
      <c r="E51" s="284"/>
      <c r="F51" s="264" t="s">
        <v>103</v>
      </c>
    </row>
    <row r="52" spans="1:6" ht="17.25" thickTop="1">
      <c r="A52" s="201" t="s">
        <v>251</v>
      </c>
      <c r="B52" s="91"/>
      <c r="C52" s="92">
        <v>0</v>
      </c>
      <c r="D52" s="91"/>
      <c r="E52" s="90"/>
      <c r="F52" s="201"/>
    </row>
    <row r="53" spans="1:6">
      <c r="A53" s="206" t="s">
        <v>250</v>
      </c>
      <c r="B53" s="15"/>
      <c r="C53" s="88">
        <v>0</v>
      </c>
      <c r="D53" s="207"/>
      <c r="E53" s="87"/>
      <c r="F53" s="86"/>
    </row>
    <row r="54" spans="1:6">
      <c r="A54" s="16"/>
      <c r="B54" s="16"/>
      <c r="C54" s="16"/>
      <c r="D54" s="70"/>
      <c r="E54" s="85"/>
      <c r="F54" s="16"/>
    </row>
    <row r="55" spans="1:6">
      <c r="A55" s="16"/>
      <c r="B55" s="16"/>
      <c r="C55" s="16"/>
      <c r="D55" s="70"/>
      <c r="E55" s="85"/>
      <c r="F55" s="16"/>
    </row>
    <row r="56" spans="1:6">
      <c r="A56" s="16"/>
      <c r="B56" s="16"/>
      <c r="C56" s="16"/>
      <c r="D56" s="70"/>
      <c r="E56" s="85"/>
      <c r="F56" s="16"/>
    </row>
    <row r="57" spans="1:6">
      <c r="A57" s="16"/>
      <c r="B57" s="16"/>
      <c r="C57" s="16"/>
      <c r="D57" s="70"/>
      <c r="E57" s="85"/>
      <c r="F57" s="16"/>
    </row>
    <row r="58" spans="1:6">
      <c r="A58" s="16"/>
      <c r="B58" s="16"/>
      <c r="C58" s="16"/>
      <c r="D58" s="70"/>
      <c r="E58" s="85"/>
      <c r="F58" s="16"/>
    </row>
    <row r="59" spans="1:6">
      <c r="A59" s="16"/>
      <c r="B59" s="16"/>
      <c r="C59" s="16"/>
      <c r="D59" s="70"/>
      <c r="E59" s="85"/>
      <c r="F59" s="16"/>
    </row>
    <row r="60" spans="1:6">
      <c r="A60" s="16"/>
      <c r="B60" s="16"/>
      <c r="C60" s="16"/>
      <c r="D60" s="70"/>
      <c r="E60" s="85"/>
      <c r="F60" s="16"/>
    </row>
    <row r="61" spans="1:6">
      <c r="A61" s="16"/>
      <c r="B61" s="16"/>
      <c r="C61" s="16"/>
      <c r="D61" s="70"/>
      <c r="E61" s="85"/>
      <c r="F61" s="16"/>
    </row>
    <row r="62" spans="1:6">
      <c r="A62" s="16"/>
      <c r="B62" s="16"/>
      <c r="C62" s="16"/>
      <c r="D62" s="70"/>
      <c r="E62" s="85"/>
      <c r="F62" s="16"/>
    </row>
    <row r="63" spans="1:6">
      <c r="A63" s="16"/>
      <c r="B63" s="16"/>
      <c r="C63" s="16"/>
      <c r="D63" s="70"/>
      <c r="E63" s="85"/>
      <c r="F63" s="16"/>
    </row>
    <row r="64" spans="1:6">
      <c r="A64" s="16"/>
      <c r="B64" s="16"/>
      <c r="C64" s="16"/>
      <c r="D64" s="70"/>
      <c r="E64" s="85"/>
      <c r="F64" s="16"/>
    </row>
    <row r="65" spans="1:6">
      <c r="A65" s="16"/>
      <c r="B65" s="16"/>
      <c r="C65" s="16"/>
      <c r="D65" s="70"/>
      <c r="E65" s="85"/>
      <c r="F65" s="16"/>
    </row>
  </sheetData>
  <mergeCells count="6">
    <mergeCell ref="A1:F1"/>
    <mergeCell ref="D5:E5"/>
    <mergeCell ref="A49:F49"/>
    <mergeCell ref="D51:E51"/>
    <mergeCell ref="D33:E33"/>
    <mergeCell ref="D42:E4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1</vt:i4>
      </vt:variant>
    </vt:vector>
  </HeadingPairs>
  <TitlesOfParts>
    <vt:vector size="14" baseType="lpstr">
      <vt:lpstr>영동군장애인복지관</vt:lpstr>
      <vt:lpstr>복지관 세입 결산서</vt:lpstr>
      <vt:lpstr>복지관  세출 결산서</vt:lpstr>
      <vt:lpstr>재가복지봉사센터</vt:lpstr>
      <vt:lpstr>센터 세입 결산서</vt:lpstr>
      <vt:lpstr>센터 세출 결산서</vt:lpstr>
      <vt:lpstr>과목 전용조서</vt:lpstr>
      <vt:lpstr>기본재산수입 명세서</vt:lpstr>
      <vt:lpstr>사업수입 명세서</vt:lpstr>
      <vt:lpstr>정부보조금 명세서</vt:lpstr>
      <vt:lpstr>인건비 명세서</vt:lpstr>
      <vt:lpstr>사업비 명세서</vt:lpstr>
      <vt:lpstr>기타비용 명세서</vt:lpstr>
      <vt:lpstr>'정부보조금 명세서'!Print_Area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jhj</dc:creator>
  <cp:lastModifiedBy>owner</cp:lastModifiedBy>
  <cp:lastPrinted>2017-03-01T10:40:25Z</cp:lastPrinted>
  <dcterms:created xsi:type="dcterms:W3CDTF">2017-01-20T05:10:18Z</dcterms:created>
  <dcterms:modified xsi:type="dcterms:W3CDTF">2017-03-08T04:59:51Z</dcterms:modified>
</cp:coreProperties>
</file>